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5712" windowWidth="19176" windowHeight="5628" activeTab="0"/>
  </bookViews>
  <sheets>
    <sheet name="FORM B - PRICES W PROV FUND" sheetId="1" r:id="rId1"/>
  </sheets>
  <externalReferences>
    <externalReference r:id="rId4"/>
  </externalReferences>
  <definedNames>
    <definedName name="_1PAGE_1_OF_13" localSheetId="0">'FORM B - PRICES W PROV FUND'!#REF!</definedName>
    <definedName name="_2PAGE_1_OF_13">#REF!</definedName>
    <definedName name="_3TENDER_NO._181" localSheetId="0">'FORM B - PRICES W PROV FUND'!#REF!</definedName>
    <definedName name="_4TENDER_NO._181">#REF!</definedName>
    <definedName name="_5TENDER_SUBMISSI" localSheetId="0">'FORM B - PRICES W PROV FUND'!#REF!</definedName>
    <definedName name="_6TENDER_SUBMISSI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W PROV FUND'!#REF!</definedName>
    <definedName name="HEADER">#REF!</definedName>
    <definedName name="_xlnm.Print_Area" localSheetId="0">'FORM B - PRICES W PROV FUND'!$A$1:$H$576</definedName>
    <definedName name="_xlnm.Print_Titles" localSheetId="0">'FORM B - PRICES W PROV FUND'!$1:$6</definedName>
    <definedName name="TEMP" localSheetId="0">'FORM B - PRICES W PROV FUND'!#REF!</definedName>
    <definedName name="TEMP">#REF!</definedName>
    <definedName name="TESTHEAD" localSheetId="0">'FORM B - PRICES W PROV FUND'!#REF!</definedName>
    <definedName name="TESTHEAD">#REF!</definedName>
    <definedName name="XEVERYTHING" localSheetId="0">'FORM B - PRICES W PROV FUND'!$B$1:$IV$383</definedName>
    <definedName name="XEVERYTHING">#REF!</definedName>
    <definedName name="XITEMS" localSheetId="0">'FORM B - PRICES W PROV FUND'!$B$7:$IV$383</definedName>
    <definedName name="XITEMS">#REF!</definedName>
  </definedNames>
  <calcPr fullCalcOnLoad="1" fullPrecision="0"/>
</workbook>
</file>

<file path=xl/comments1.xml><?xml version="1.0" encoding="utf-8"?>
<comments xmlns="http://schemas.openxmlformats.org/spreadsheetml/2006/main">
  <authors>
    <author>hpheifer</author>
  </authors>
  <commentList>
    <comment ref="I57" authorId="0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  <comment ref="I41" authorId="0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  <comment ref="I117" authorId="0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</commentList>
</comments>
</file>

<file path=xl/sharedStrings.xml><?xml version="1.0" encoding="utf-8"?>
<sst xmlns="http://schemas.openxmlformats.org/spreadsheetml/2006/main" count="2151" uniqueCount="657">
  <si>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</si>
  <si>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</si>
  <si>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</si>
  <si>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</si>
  <si>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</si>
  <si>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</si>
  <si>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</si>
  <si>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</si>
  <si>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</si>
  <si>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</si>
  <si>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</si>
  <si>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</si>
  <si>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</si>
  <si>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</si>
  <si>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</si>
  <si>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</si>
  <si>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</si>
  <si>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</si>
  <si>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</si>
  <si>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</si>
  <si>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</si>
  <si>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</si>
  <si>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</si>
  <si>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</si>
  <si>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</si>
  <si>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</si>
  <si>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</si>
  <si>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</si>
  <si>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</si>
  <si>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</si>
  <si>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</si>
  <si>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</si>
  <si>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</si>
  <si>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</si>
  <si>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</si>
  <si>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</si>
  <si>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</si>
  <si>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</si>
  <si>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</si>
  <si>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</si>
  <si>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</si>
  <si>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</si>
  <si>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</si>
  <si>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</si>
  <si>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</si>
  <si>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</si>
  <si>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</si>
  <si>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</si>
  <si>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</si>
  <si>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</si>
  <si>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</si>
  <si>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</si>
  <si>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B190</t>
  </si>
  <si>
    <t xml:space="preserve">Construction of Asphaltic Concrete Overlay </t>
  </si>
  <si>
    <t>B191</t>
  </si>
  <si>
    <t>Main Line Paving</t>
  </si>
  <si>
    <t>B193</t>
  </si>
  <si>
    <t>C032</t>
  </si>
  <si>
    <t>Concrete Curbs, Curb and Gutter, and Splash Strips</t>
  </si>
  <si>
    <t>D006</t>
  </si>
  <si>
    <t xml:space="preserve">Reflective Crack Maintenance </t>
  </si>
  <si>
    <t>E028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</si>
  <si>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</si>
  <si>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</si>
  <si>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</si>
  <si>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</si>
  <si>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</si>
  <si>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</si>
  <si>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</si>
  <si>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</si>
  <si>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</si>
  <si>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</si>
  <si>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</si>
  <si>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</si>
  <si>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B194</t>
  </si>
  <si>
    <t>Tie-ins and Approaches</t>
  </si>
  <si>
    <t>B195</t>
  </si>
  <si>
    <t>F002</t>
  </si>
  <si>
    <t>vert. m</t>
  </si>
  <si>
    <t>F009</t>
  </si>
  <si>
    <t>F011</t>
  </si>
  <si>
    <t>F018</t>
  </si>
  <si>
    <t>SD-200</t>
  </si>
  <si>
    <t>B206</t>
  </si>
  <si>
    <t>Pavement Repair Fabric</t>
  </si>
  <si>
    <t>E023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</si>
  <si>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</si>
  <si>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</si>
  <si>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</si>
  <si>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</si>
  <si>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</si>
  <si>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</si>
  <si>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</si>
  <si>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</si>
  <si>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</si>
  <si>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</si>
  <si>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</si>
  <si>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</si>
  <si>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Adjustment of Curb Stop Boxes</t>
  </si>
  <si>
    <t>Curb Stop Extensions</t>
  </si>
  <si>
    <t>A003</t>
  </si>
  <si>
    <t>Excavation</t>
  </si>
  <si>
    <t>A004</t>
  </si>
  <si>
    <t>Sub-Grade Compaction</t>
  </si>
  <si>
    <t>A007</t>
  </si>
  <si>
    <t>Crushed Sub-base Material</t>
  </si>
  <si>
    <t>A007A</t>
  </si>
  <si>
    <t xml:space="preserve">50 mm </t>
  </si>
  <si>
    <t>A022</t>
  </si>
  <si>
    <t>Separation Geotextile Fabric</t>
  </si>
  <si>
    <t>ROADWORKS - REMOVALS / RENEWALS</t>
  </si>
  <si>
    <t>B114rl</t>
  </si>
  <si>
    <t>B118rl</t>
  </si>
  <si>
    <t>100 mm Sidewalk</t>
  </si>
  <si>
    <t>B119rl</t>
  </si>
  <si>
    <t>a)</t>
  </si>
  <si>
    <t>Less than 5 sq.m.</t>
  </si>
  <si>
    <t>B120rl</t>
  </si>
  <si>
    <t>5 sq.m. to 20 sq.m.</t>
  </si>
  <si>
    <t>B121rl</t>
  </si>
  <si>
    <t>Greater than 20 sq.m.</t>
  </si>
  <si>
    <t>B124</t>
  </si>
  <si>
    <t>Adjustment of Precast  Sidewalk Blocks</t>
  </si>
  <si>
    <t>B125</t>
  </si>
  <si>
    <t>B125A</t>
  </si>
  <si>
    <t>Removal of Precast Sidewalk Blocks</t>
  </si>
  <si>
    <t>B154rl</t>
  </si>
  <si>
    <t>Modified Barrier (150 mm reveal ht, Dowelled)</t>
  </si>
  <si>
    <t>SD-203B</t>
  </si>
  <si>
    <t>B184rl</t>
  </si>
  <si>
    <t>SD-229C,D</t>
  </si>
  <si>
    <t>CW 3330-R5</t>
  </si>
  <si>
    <t>ROADWORK - NEW CONSTRUCTION</t>
  </si>
  <si>
    <t>CW 3310-R14</t>
  </si>
  <si>
    <t>C038</t>
  </si>
  <si>
    <t>C040</t>
  </si>
  <si>
    <t>Construction of Curb and Gutter (40 mm ht, Lip Curb, Integral, 600 mm width, 150 mm Plain Concrete Pavement)</t>
  </si>
  <si>
    <t>SD-200            SD-202B</t>
  </si>
  <si>
    <t>C055</t>
  </si>
  <si>
    <t xml:space="preserve">Construction of Asphaltic Concrete Pavements </t>
  </si>
  <si>
    <t>C056</t>
  </si>
  <si>
    <t>C058</t>
  </si>
  <si>
    <t>Type IA</t>
  </si>
  <si>
    <t>C059</t>
  </si>
  <si>
    <t>C060</t>
  </si>
  <si>
    <t>E003</t>
  </si>
  <si>
    <t xml:space="preserve">Catch Basin  </t>
  </si>
  <si>
    <t>CW 2130-R12</t>
  </si>
  <si>
    <t>E004</t>
  </si>
  <si>
    <t>SD-024, 1800 mm deep</t>
  </si>
  <si>
    <t>E008</t>
  </si>
  <si>
    <t>Sewer Service</t>
  </si>
  <si>
    <t>E009</t>
  </si>
  <si>
    <t>250 mm, PVC LDS</t>
  </si>
  <si>
    <t>E010</t>
  </si>
  <si>
    <t>Replacing Existing Manhole and Catch Basin  Frames &amp; Covers</t>
  </si>
  <si>
    <t>E032</t>
  </si>
  <si>
    <t>Connecting to Existing Manhole</t>
  </si>
  <si>
    <t>E033</t>
  </si>
  <si>
    <t>250 mm Catch Basin Lead</t>
  </si>
  <si>
    <t>E036</t>
  </si>
  <si>
    <t xml:space="preserve">Connecting to Existing Sewer </t>
  </si>
  <si>
    <t>E037</t>
  </si>
  <si>
    <t>250 mm PVC Connecting Pipe</t>
  </si>
  <si>
    <t>E039</t>
  </si>
  <si>
    <t>E046</t>
  </si>
  <si>
    <t>Removal of Existing Catch Basins</t>
  </si>
  <si>
    <t>E050A</t>
  </si>
  <si>
    <t>Catch Basin Cleaning</t>
  </si>
  <si>
    <t>CW 2140-R3</t>
  </si>
  <si>
    <t>E051</t>
  </si>
  <si>
    <t>Installation of Subdrains</t>
  </si>
  <si>
    <t>CW 3120-R4</t>
  </si>
  <si>
    <t>CW 3210-R7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</si>
  <si>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</si>
  <si>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</si>
  <si>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</si>
  <si>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</si>
  <si>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</si>
  <si>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</si>
  <si>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CW 3110-R17</t>
  </si>
  <si>
    <t xml:space="preserve">CW 3230-R7
</t>
  </si>
  <si>
    <t>Sub-Total:</t>
  </si>
  <si>
    <t>b)</t>
  </si>
  <si>
    <t>B135i</t>
  </si>
  <si>
    <t>Concrete Curb Installation</t>
  </si>
  <si>
    <t>B155rl</t>
  </si>
  <si>
    <t>Barrier (150 mm reveal ht, Dowelled)</t>
  </si>
  <si>
    <t>SD-205,
SD-206A</t>
  </si>
  <si>
    <t>B157rl</t>
  </si>
  <si>
    <t>3 m to 30 m</t>
  </si>
  <si>
    <t>CW 3250-R7</t>
  </si>
  <si>
    <t>B030</t>
  </si>
  <si>
    <t>150 mm Concrete Pavement (Type A)</t>
  </si>
  <si>
    <t>vi)</t>
  </si>
  <si>
    <t>B139i</t>
  </si>
  <si>
    <t>STREET LIGHT INSTALLATION</t>
  </si>
  <si>
    <t>NEW STREET LIGHT INSTALLATION</t>
  </si>
  <si>
    <t xml:space="preserve">Installation of 25'/35' pole, davit arm and precast concrete base including luminaire and appurtenances. </t>
  </si>
  <si>
    <t>E16.</t>
  </si>
  <si>
    <t>lin.m</t>
  </si>
  <si>
    <t xml:space="preserve">Splicing #4 Al C/N or 2 single conductor street light cables. </t>
  </si>
  <si>
    <t>Installation and connection of externally-mounted relay per Standards CD 315-12 and CD 315-13.</t>
  </si>
  <si>
    <t xml:space="preserve">Sub-Total: </t>
  </si>
  <si>
    <t>TOTAL PRICE - PART 1</t>
  </si>
  <si>
    <t>TOTAL PRICE - PART 2</t>
  </si>
  <si>
    <t>CW 3110-R15</t>
  </si>
  <si>
    <t>C001</t>
  </si>
  <si>
    <t>Concrete Pavements, Median Slabs, Bull-noses, and Safety Medians</t>
  </si>
  <si>
    <t>C011</t>
  </si>
  <si>
    <t>Construction of 150 mm Concrete Pavement (Reinforced)</t>
  </si>
  <si>
    <t>Abandoning Existing Sewer Services Under Pavement</t>
  </si>
  <si>
    <t>F010</t>
  </si>
  <si>
    <t>Valve Box Extensions</t>
  </si>
  <si>
    <t>ASPHALT RECONSTRUCTION:  ROYSE AVENUE - PEMBINA HIGHWAY TO HUDSON STREET</t>
  </si>
  <si>
    <t>C029</t>
  </si>
  <si>
    <t>C034</t>
  </si>
  <si>
    <t>Construction of Barrier (180 mm ht, Separate)</t>
  </si>
  <si>
    <t>C037</t>
  </si>
  <si>
    <t>Construction of  Modified Barrier  (180 mm ht, Integral)</t>
  </si>
  <si>
    <t>C046</t>
  </si>
  <si>
    <t>SD-229C</t>
  </si>
  <si>
    <t>E013</t>
  </si>
  <si>
    <t>Sewer Service Risers</t>
  </si>
  <si>
    <t>E014</t>
  </si>
  <si>
    <t>E016</t>
  </si>
  <si>
    <t>SD-015</t>
  </si>
  <si>
    <t>vert m</t>
  </si>
  <si>
    <t>E047</t>
  </si>
  <si>
    <t>Removal of Existing Catch Pit</t>
  </si>
  <si>
    <t>B077-72</t>
  </si>
  <si>
    <t>Partial Slab Patches 
- Early Opening (72 hour)</t>
  </si>
  <si>
    <t xml:space="preserve">CW 3235-R9  </t>
  </si>
  <si>
    <t>E</t>
  </si>
  <si>
    <t>B200</t>
  </si>
  <si>
    <t>Planing of Pavement</t>
  </si>
  <si>
    <t xml:space="preserve">CW 3450-R5 </t>
  </si>
  <si>
    <t>B201</t>
  </si>
  <si>
    <t>0 - 50 mm Depth (Asphalt)</t>
  </si>
  <si>
    <t>E15</t>
  </si>
  <si>
    <t>E012</t>
  </si>
  <si>
    <t>Drainage Connection Pipe</t>
  </si>
  <si>
    <t>F</t>
  </si>
  <si>
    <t>G</t>
  </si>
  <si>
    <t xml:space="preserve">   PART 2:  MANITOBA HYDRO FUNDED WORK</t>
  </si>
  <si>
    <t xml:space="preserve">   PART 1:  CITY FUNDED WORK</t>
  </si>
  <si>
    <t>ROYSE AVENUE - PEMBINA HIGHWAY TO HUDSON STREET</t>
  </si>
  <si>
    <t>H</t>
  </si>
  <si>
    <t>ASPHALT RECONSTRUCTION:  DIPLOMAT DRIVE - LEILA AVENUE TO TEMPLETON AVENUE</t>
  </si>
  <si>
    <t>B004</t>
  </si>
  <si>
    <t>Slab Replacement</t>
  </si>
  <si>
    <t>200 mm Concrete Pavement (Reinforced)</t>
  </si>
  <si>
    <t>B064-72</t>
  </si>
  <si>
    <t>Slab Replacement - Early Opening (72 hour)</t>
  </si>
  <si>
    <t>Supply of Precast  Sidewalk Blocks</t>
  </si>
  <si>
    <t>Construction of Curb and Gutter (180 mm ht, Barrier, Integral, 600 mm width, 150 mm Plain Concrete Pavement)</t>
  </si>
  <si>
    <t>C039</t>
  </si>
  <si>
    <t>C041</t>
  </si>
  <si>
    <t>2013 LOCAL STREET RENEWAL PROGRAM:   MULVEY AVENUE, WOODHAVEN BOULEVARD AND VARIOUS OTHER LOCATIONS</t>
  </si>
  <si>
    <t>A.3</t>
  </si>
  <si>
    <t>A.4</t>
  </si>
  <si>
    <t>A.9</t>
  </si>
  <si>
    <t>A.12</t>
  </si>
  <si>
    <t>A.21</t>
  </si>
  <si>
    <t xml:space="preserve">CW 3130-R4 </t>
  </si>
  <si>
    <t>A.22</t>
  </si>
  <si>
    <t>B.1</t>
  </si>
  <si>
    <t>B.8</t>
  </si>
  <si>
    <t>B.9</t>
  </si>
  <si>
    <t>B.12</t>
  </si>
  <si>
    <t>B.13</t>
  </si>
  <si>
    <t>B.14</t>
  </si>
  <si>
    <t>B.15</t>
  </si>
  <si>
    <t xml:space="preserve">CW 3240-R10 </t>
  </si>
  <si>
    <t>Curb Ramp (8-12 mm reveal ht, Integral)</t>
  </si>
  <si>
    <t>Construction of  Curb Ramp (8-12 mm ht, Integral)</t>
  </si>
  <si>
    <t>E.1</t>
  </si>
  <si>
    <t>E.5</t>
  </si>
  <si>
    <t>E.7</t>
  </si>
  <si>
    <t>E.10</t>
  </si>
  <si>
    <t>E.15</t>
  </si>
  <si>
    <t>E.20</t>
  </si>
  <si>
    <t>E.25</t>
  </si>
  <si>
    <t>CW 2130-R11</t>
  </si>
  <si>
    <t>B121rlD</t>
  </si>
  <si>
    <t>SD-200            SD-203B</t>
  </si>
  <si>
    <t>Construction of Curb and Gutter (8-12 mm ht, Curb Ramp,  Integral, 600 mm width, 150 mm Plain Concrete Pavement)</t>
  </si>
  <si>
    <t xml:space="preserve">SD-200          SD-229E        </t>
  </si>
  <si>
    <t xml:space="preserve">CW 3410-R9 </t>
  </si>
  <si>
    <t>D.4</t>
  </si>
  <si>
    <t>A.1</t>
  </si>
  <si>
    <t>A.2</t>
  </si>
  <si>
    <t>A.5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</si>
  <si>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</si>
  <si>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</si>
  <si>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</si>
  <si>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</si>
  <si>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</si>
  <si>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</si>
  <si>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</si>
  <si>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</si>
  <si>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</si>
  <si>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</si>
  <si>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</si>
  <si>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A.20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</si>
  <si>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</si>
  <si>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</si>
  <si>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</si>
  <si>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</si>
  <si>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</si>
  <si>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</si>
  <si>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</si>
  <si>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</si>
  <si>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</si>
  <si>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B.2</t>
  </si>
  <si>
    <t>B.3</t>
  </si>
  <si>
    <t>B.4</t>
  </si>
  <si>
    <t>B.5</t>
  </si>
  <si>
    <t>B.6</t>
  </si>
  <si>
    <t>B.7</t>
  </si>
  <si>
    <t>B.10</t>
  </si>
  <si>
    <t>B.11</t>
  </si>
  <si>
    <t xml:space="preserve"> i)</t>
  </si>
  <si>
    <t>E005</t>
  </si>
  <si>
    <t>E007D</t>
  </si>
  <si>
    <t>E.4</t>
  </si>
  <si>
    <t>Remove and Replace Existing Catch Pit</t>
  </si>
  <si>
    <t>E007E</t>
  </si>
  <si>
    <t>SD-023</t>
  </si>
  <si>
    <t>E011</t>
  </si>
  <si>
    <t>E034</t>
  </si>
  <si>
    <t>E.12</t>
  </si>
  <si>
    <t>Connecting to Existing Catch Basin</t>
  </si>
  <si>
    <t>E038</t>
  </si>
  <si>
    <t>B003</t>
  </si>
  <si>
    <t>Asphalt Pavement</t>
  </si>
  <si>
    <t>B074-72</t>
  </si>
  <si>
    <t>150 mm Concrete Pavement (Reinforced)</t>
  </si>
  <si>
    <t>B156rl</t>
  </si>
  <si>
    <t>Less than 3 m</t>
  </si>
  <si>
    <t>B.17</t>
  </si>
  <si>
    <t>B136i</t>
  </si>
  <si>
    <t>SD-205</t>
  </si>
  <si>
    <t>B.21</t>
  </si>
  <si>
    <t>B.26</t>
  </si>
  <si>
    <t>REHABILITATION: LODGEPINE BAY - MEADOWOOD DRIVE TO MEADOWOOD DRIVE</t>
  </si>
  <si>
    <t>B.20</t>
  </si>
  <si>
    <t>B.24</t>
  </si>
  <si>
    <t>B202</t>
  </si>
  <si>
    <t>50 - 100 mm Depth (Asphalt)</t>
  </si>
  <si>
    <t>E.6</t>
  </si>
  <si>
    <t>E.11</t>
  </si>
  <si>
    <t>CONCRETE RECONSTRUCTION:  MULVEY AVENUE - HUGO STREET TO COCKBURN STREET N.</t>
  </si>
  <si>
    <t>Construction of 150 mm Concrete Pavement for Early Opening 72 Hour  (Reinforced)</t>
  </si>
  <si>
    <t xml:space="preserve">250 mm </t>
  </si>
  <si>
    <t>Connecting to 375 mm  Clay Combined Sewer</t>
  </si>
  <si>
    <t>250 mm  PVC Connecting Pipe</t>
  </si>
  <si>
    <t>Connecting to 375 mm  Unknown Combined Sewer</t>
  </si>
  <si>
    <t>A.32</t>
  </si>
  <si>
    <t>SD-025, 1800 mm deep</t>
  </si>
  <si>
    <t>B.16</t>
  </si>
  <si>
    <t>B.19</t>
  </si>
  <si>
    <t>B.22</t>
  </si>
  <si>
    <t>B.23</t>
  </si>
  <si>
    <t>B.25</t>
  </si>
  <si>
    <t>B.27</t>
  </si>
  <si>
    <t>B.28</t>
  </si>
  <si>
    <t>B.29</t>
  </si>
  <si>
    <t>B.30</t>
  </si>
  <si>
    <t>D.1</t>
  </si>
  <si>
    <t>D.2</t>
  </si>
  <si>
    <t>D.3</t>
  </si>
  <si>
    <t>D.5</t>
  </si>
  <si>
    <t>D.6</t>
  </si>
  <si>
    <t>Barrier (100 mm reveal ht, Dowelled)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</si>
  <si>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</si>
  <si>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</si>
  <si>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</si>
  <si>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</si>
  <si>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</si>
  <si>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</si>
  <si>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</si>
  <si>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</si>
  <si>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</si>
  <si>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</si>
  <si>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</si>
  <si>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E.2</t>
  </si>
  <si>
    <t>E.3</t>
  </si>
  <si>
    <t>E.8</t>
  </si>
  <si>
    <t>E.9</t>
  </si>
  <si>
    <t>E.13</t>
  </si>
  <si>
    <t>E.17</t>
  </si>
  <si>
    <t>E.18</t>
  </si>
  <si>
    <t>E.21</t>
  </si>
  <si>
    <t>E.22</t>
  </si>
  <si>
    <t>E.23</t>
  </si>
  <si>
    <t>E.24</t>
  </si>
  <si>
    <t>E.26</t>
  </si>
  <si>
    <t>E.27</t>
  </si>
  <si>
    <t>E.28</t>
  </si>
  <si>
    <t>E.29</t>
  </si>
  <si>
    <t>E.30</t>
  </si>
  <si>
    <t>B.31</t>
  </si>
  <si>
    <r>
      <t xml:space="preserve">ROADWORKS - REMOVALS / RENEWALS </t>
    </r>
    <r>
      <rPr>
        <sz val="12"/>
        <color indexed="8"/>
        <rFont val="Arial"/>
        <family val="2"/>
      </rPr>
      <t>(Cont'd)</t>
    </r>
  </si>
  <si>
    <r>
      <t xml:space="preserve">ASSOCIATED DRAINAGE AND UNDERGROUND WORKS </t>
    </r>
    <r>
      <rPr>
        <sz val="12"/>
        <color indexed="8"/>
        <rFont val="Arial"/>
        <family val="2"/>
      </rPr>
      <t>(Cont'd)</t>
    </r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</si>
  <si>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</si>
  <si>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</si>
  <si>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</si>
  <si>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</si>
  <si>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</si>
  <si>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</si>
  <si>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</si>
  <si>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</si>
  <si>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</si>
  <si>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</si>
  <si>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</si>
  <si>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</si>
  <si>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</si>
  <si>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</si>
  <si>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C.20</t>
  </si>
  <si>
    <t>C.21</t>
  </si>
  <si>
    <t>Supplying and Placing Joint Curing Compound</t>
  </si>
  <si>
    <t>E11</t>
  </si>
  <si>
    <t>SD-025, 1200 mm deep</t>
  </si>
  <si>
    <t>Construction of 200 mm Concrete Pavement (Reinforced)</t>
  </si>
  <si>
    <t>D.18</t>
  </si>
  <si>
    <t>D.19</t>
  </si>
  <si>
    <t>D.20</t>
  </si>
  <si>
    <t>D.21</t>
  </si>
  <si>
    <t>D.22</t>
  </si>
  <si>
    <t>D.23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</si>
  <si>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</si>
  <si>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</si>
  <si>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</si>
  <si>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</si>
  <si>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</si>
  <si>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</si>
  <si>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</si>
  <si>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</si>
  <si>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</si>
  <si>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</si>
  <si>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</si>
  <si>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</si>
  <si>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</si>
  <si>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</si>
  <si>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</si>
  <si>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</si>
  <si>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</si>
  <si>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REHABILITATION:  WATT STREET - SYDNEY AVENUE TO BRONX AVENUE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</si>
  <si>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</si>
  <si>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</si>
  <si>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</si>
  <si>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</si>
  <si>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</si>
  <si>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</si>
  <si>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</si>
  <si>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</si>
  <si>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</si>
  <si>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</si>
  <si>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</si>
  <si>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</si>
  <si>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</si>
  <si>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</si>
  <si>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</si>
  <si>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</si>
  <si>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</si>
  <si>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</si>
  <si>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</si>
  <si>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</si>
  <si>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</si>
  <si>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</si>
  <si>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</si>
  <si>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</si>
  <si>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</si>
  <si>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</si>
  <si>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</si>
  <si>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</si>
  <si>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</si>
  <si>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</si>
  <si>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</si>
  <si>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</si>
  <si>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 xml:space="preserve">MULVEY AVENUE - HUGO STREET NORTH TO COCKBURN STREET NORTH 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</si>
  <si>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</si>
  <si>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#4 AL C/N or 1/0 AL Triplex streetlight cable by open trench method. </t>
  </si>
  <si>
    <t xml:space="preserve">Installation of one (1) 10' ground rod at end of street light circuit. Trench #4 ground wire up to 1 m from rod location to new street light and connect (hammerlock) to top of the ground rod.  </t>
  </si>
  <si>
    <t>Install / lower 3 m of Cable Guard, ground lug, cable up pole, and first 3 m section of ground rod per Standard CD 315-5.</t>
  </si>
  <si>
    <t>Connect 2/C #12 copper conductor street light cables per Standard CD310-4, CD310-9 or CD310-10.</t>
  </si>
  <si>
    <t>DIPLOMAT DRIVE - LEILA AVENUE TO TEMPLETON AVENUE</t>
  </si>
  <si>
    <t>H.1</t>
  </si>
  <si>
    <t>H.2</t>
  </si>
  <si>
    <t>H.3</t>
  </si>
  <si>
    <t>H.4</t>
  </si>
  <si>
    <t>H.5</t>
  </si>
  <si>
    <t xml:space="preserve">ASPHALT RECONSTRUCTION:  WOODHAVEN BOULEVARD - EMO AVENUE TO ASSINIBOINE AVENUE </t>
  </si>
  <si>
    <t>ASSOCIATED DRAINAGE AND UNDERGROUND WORKS (Cont'd)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</si>
  <si>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</si>
  <si>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</si>
  <si>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</si>
  <si>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</si>
  <si>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</si>
  <si>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</si>
  <si>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</si>
  <si>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</si>
  <si>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</si>
  <si>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</si>
  <si>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</si>
  <si>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</si>
  <si>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</si>
  <si>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r>
      <t xml:space="preserve">NEW STREET LIGHT INSTALLATION </t>
    </r>
    <r>
      <rPr>
        <sz val="12"/>
        <color indexed="8"/>
        <rFont val="Arial"/>
        <family val="2"/>
      </rPr>
      <t>(Cont'd)</t>
    </r>
  </si>
  <si>
    <t>c)</t>
  </si>
  <si>
    <t>C052</t>
  </si>
  <si>
    <t>Interlocking Paving Stones</t>
  </si>
  <si>
    <t>E017</t>
  </si>
  <si>
    <t>Sewer Repair - Up to 3.0 Meters Long</t>
  </si>
  <si>
    <t>E018</t>
  </si>
  <si>
    <t>E019</t>
  </si>
  <si>
    <t xml:space="preserve">375 mm </t>
  </si>
  <si>
    <t>Class 3 Backfill</t>
  </si>
  <si>
    <t>Sewer Inspection</t>
  </si>
  <si>
    <t>250 mm</t>
  </si>
  <si>
    <t>CW2145-R3</t>
  </si>
  <si>
    <t>A.33</t>
  </si>
  <si>
    <t>A.34</t>
  </si>
  <si>
    <t>A.35</t>
  </si>
  <si>
    <t>C008</t>
  </si>
  <si>
    <t>Construction of Curb and Gutter (180 mm ht, Modified Barrier, Integral, 600 mm width, 150 mm Plain Concrete Pavement)</t>
  </si>
  <si>
    <t>vii)</t>
  </si>
  <si>
    <t>SD-024, 1200 mm deep</t>
  </si>
  <si>
    <t>E006</t>
  </si>
  <si>
    <t xml:space="preserve">Catch Pit </t>
  </si>
  <si>
    <t>B.32</t>
  </si>
  <si>
    <t>B.33</t>
  </si>
  <si>
    <t>E020</t>
  </si>
  <si>
    <t xml:space="preserve">Sewer Repair - In Addition to First 3.0 Meters </t>
  </si>
  <si>
    <t>E021</t>
  </si>
  <si>
    <t>E022</t>
  </si>
  <si>
    <t>Post Repair</t>
  </si>
  <si>
    <t xml:space="preserve">450 mm </t>
  </si>
  <si>
    <t>C.15</t>
  </si>
  <si>
    <t>C.16</t>
  </si>
  <si>
    <t>C.17</t>
  </si>
  <si>
    <t>C.18</t>
  </si>
  <si>
    <t>C.19</t>
  </si>
  <si>
    <t>C.22</t>
  </si>
  <si>
    <t>C.23</t>
  </si>
  <si>
    <t>C.24</t>
  </si>
  <si>
    <t>REHABILITATION:  SUTHERLAND AVENUE FROM HIGGINS AVENUE TO STEPHENS STREET</t>
  </si>
  <si>
    <t>B026</t>
  </si>
  <si>
    <t>ix)</t>
  </si>
  <si>
    <t>200 mm Concrete Pavement (Type A)</t>
  </si>
  <si>
    <t>B029</t>
  </si>
  <si>
    <t>200 mm Concrete Pavement (Type D)</t>
  </si>
  <si>
    <t>B100r</t>
  </si>
  <si>
    <t>Miscellaneous Concrete Slab Removal</t>
  </si>
  <si>
    <t>B104r</t>
  </si>
  <si>
    <t>B105r</t>
  </si>
  <si>
    <t>Bullnose</t>
  </si>
  <si>
    <t>B106r</t>
  </si>
  <si>
    <t>Monolithic Curb and Sidewalk</t>
  </si>
  <si>
    <t>B126r</t>
  </si>
  <si>
    <t>Concrete Curb Removal</t>
  </si>
  <si>
    <t>B127r</t>
  </si>
  <si>
    <t>B132r</t>
  </si>
  <si>
    <t>Curb Ramp</t>
  </si>
  <si>
    <t>B107i</t>
  </si>
  <si>
    <t xml:space="preserve">Miscellaneous Concrete Slab Installation </t>
  </si>
  <si>
    <t>B111i</t>
  </si>
  <si>
    <t>B112i</t>
  </si>
  <si>
    <t>SD-227C</t>
  </si>
  <si>
    <t>B113i</t>
  </si>
  <si>
    <t>SD-228B</t>
  </si>
  <si>
    <t>B096</t>
  </si>
  <si>
    <t>28.6 mm Diameter</t>
  </si>
  <si>
    <t>B099</t>
  </si>
  <si>
    <t>25 M Deformed Tie Bar</t>
  </si>
  <si>
    <t>B137i</t>
  </si>
  <si>
    <t>B138i</t>
  </si>
  <si>
    <t>SD-204</t>
  </si>
  <si>
    <t>Barrier (150 mm reveal ht, Separate)</t>
  </si>
  <si>
    <t>Barrier (200 mm reveal ht, Integral)</t>
  </si>
  <si>
    <t>B140i</t>
  </si>
  <si>
    <t>Modified Barrier (150 mm reveal ht, Integral)</t>
  </si>
  <si>
    <t>B150i</t>
  </si>
  <si>
    <t>SD-229A,B,C</t>
  </si>
  <si>
    <t>C026</t>
  </si>
  <si>
    <t>Removal of Existing Railway Line and Wooden Ties</t>
  </si>
  <si>
    <t>Removal of 450 mm Concrete Pavement</t>
  </si>
  <si>
    <t>E14</t>
  </si>
  <si>
    <t>E13</t>
  </si>
  <si>
    <t>E029</t>
  </si>
  <si>
    <t xml:space="preserve">AP-009 - Barrier Curb and Gutter Inlet Cover </t>
  </si>
  <si>
    <t>viii)</t>
  </si>
  <si>
    <t>D.24</t>
  </si>
  <si>
    <t>D.25</t>
  </si>
  <si>
    <t>D.26</t>
  </si>
  <si>
    <t>D.27</t>
  </si>
  <si>
    <t>D.28</t>
  </si>
  <si>
    <t>D.29</t>
  </si>
  <si>
    <t>D.30</t>
  </si>
  <si>
    <t>D.31</t>
  </si>
  <si>
    <t>Connecting to 900 mm  Concrete  LDS</t>
  </si>
  <si>
    <t xml:space="preserve">300 mm </t>
  </si>
  <si>
    <t>D005</t>
  </si>
  <si>
    <t>Longitudinal Joint &amp; Crack Filling ( &gt; 25 mm in width )</t>
  </si>
  <si>
    <t>F.18</t>
  </si>
  <si>
    <t>F.19</t>
  </si>
  <si>
    <t>F.20</t>
  </si>
  <si>
    <t>F.21</t>
  </si>
  <si>
    <t>F.22</t>
  </si>
  <si>
    <t>F.23</t>
  </si>
  <si>
    <t>F.24</t>
  </si>
  <si>
    <t>B011</t>
  </si>
  <si>
    <t>B027</t>
  </si>
  <si>
    <t>200 mm Concrete Pavement (Type B)</t>
  </si>
  <si>
    <t>B086-72</t>
  </si>
  <si>
    <t>B087-72</t>
  </si>
  <si>
    <t>G.33</t>
  </si>
  <si>
    <t>G.34</t>
  </si>
  <si>
    <t>ROADWORKS - REMOVALS / RENEWALS (Cont'd)</t>
  </si>
  <si>
    <t>Connecting to 300 mm  Unknown Sewer</t>
  </si>
  <si>
    <t>Connecting to 375 mm  Unknown Sewer</t>
  </si>
  <si>
    <t>E10</t>
  </si>
  <si>
    <t>In a Trench, Class B Sand  Bedding, Class 2 Backfill</t>
  </si>
  <si>
    <t>In a Trench, Class B Sand  Bedding, Class 3 Backfill</t>
  </si>
  <si>
    <t>Trenchless Installation, Class B Sand Bedding, Class 3 Backfill</t>
  </si>
  <si>
    <t>In a Trench, Class B Sand Bedding, Class 3 Backfill</t>
  </si>
  <si>
    <t>375 mm (MA600100432)</t>
  </si>
  <si>
    <t>450 mm (MA20005035/MA20005024)</t>
  </si>
  <si>
    <t>375 mm (MA20005613/MA20005612)</t>
  </si>
  <si>
    <t>Connecting Existing Sewer Service to New Sewer</t>
  </si>
  <si>
    <t>150 mm</t>
  </si>
  <si>
    <t>200 mm</t>
  </si>
  <si>
    <t>C.25</t>
  </si>
  <si>
    <t>Barrier Separate</t>
  </si>
  <si>
    <t>Construction of 200 mm Concrete Pavement for Early Opening 72 Hour (Reinforced)</t>
  </si>
  <si>
    <t>Construction of 200 mm Concrete Pavement for Early Opening 24 Hour (Reinforced)</t>
  </si>
  <si>
    <t>250 mm, PVC</t>
  </si>
  <si>
    <t>Trenchless Installation, Class B Sand Bedding, Class 1 Backfill</t>
  </si>
  <si>
    <t>300 mm (MA00001594)</t>
  </si>
  <si>
    <t>Construction of Barrier (150 mm reveal ht, Separate)</t>
  </si>
  <si>
    <t>Class 1 Backfill</t>
  </si>
  <si>
    <t>375 mm (MA40005012)</t>
  </si>
  <si>
    <t>Locked?</t>
  </si>
  <si>
    <t>Joined, Trimmed, &amp; Cleaned for Checking</t>
  </si>
  <si>
    <t>MATCH</t>
  </si>
  <si>
    <t>Format F</t>
  </si>
  <si>
    <t>Format G</t>
  </si>
  <si>
    <t>Format H</t>
  </si>
  <si>
    <t>A.7</t>
  </si>
  <si>
    <t>B184i</t>
  </si>
  <si>
    <t>E.14</t>
  </si>
  <si>
    <t>E.16</t>
  </si>
  <si>
    <t>E.19</t>
  </si>
  <si>
    <t>G.35</t>
  </si>
  <si>
    <t>Curb Ramp (8 -12 mm reveal ht, Integral)</t>
  </si>
  <si>
    <t>Curb Ramp (8-12 mm reveal ht, Monolithic)</t>
  </si>
  <si>
    <t>(SEE B8)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</si>
</sst>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&quot;Subtotal: &quot;#\ ###\ ##0.00;;&quot;Subtotal: Nil&quot;;@"/>
    <numFmt numFmtId="176" formatCode="#\ ###\ ##0.00;;0;@"/>
    <numFmt numFmtId="177" formatCode="&quot;&quot;;&quot;&quot;;&quot;&quot;;&quot;&quot;"/>
    <numFmt numFmtId="178" formatCode="#\ ###\ ##0.00;;0;[Red]@"/>
    <numFmt numFmtId="179" formatCode="0;\-0;0;@"/>
    <numFmt numFmtId="180" formatCode="#\ ###\ ##0.00;;&quot;(in figures)                                 &quot;;@"/>
    <numFmt numFmtId="181" formatCode="#\ ###\ ##0.00;;;@"/>
    <numFmt numFmtId="182" formatCode="#\ ###\ ##0.?;[Red]0;[Red]0;[Red]@"/>
    <numFmt numFmtId="183" formatCode="#\ ###\ ##0.00;;;"/>
    <numFmt numFmtId="184" formatCode="[Red]&quot;Z&quot;;[Red]&quot;Z&quot;;[Red]&quot;Z&quot;;@"/>
    <numFmt numFmtId="185" formatCode="#,##0.0\ "/>
    <numFmt numFmtId="186" formatCode="#,##0.00\ \ 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2"/>
      <name val="Arial"/>
      <family val="2"/>
    </font>
    <font>
      <b/>
      <i/>
      <sz val="16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u val="single"/>
      <sz val="12"/>
      <color indexed="8"/>
      <name val="Arial"/>
      <family val="2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double">
        <color indexed="8"/>
      </bottom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/>
      <right/>
      <top style="double">
        <color indexed="8"/>
      </top>
      <bottom style="double">
        <color indexed="8"/>
      </bottom>
    </border>
    <border>
      <left/>
      <right style="thin"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thin"/>
      <top style="double">
        <color indexed="8"/>
      </top>
      <bottom/>
    </border>
    <border>
      <left style="thin">
        <color indexed="8"/>
      </left>
      <right/>
      <top/>
      <bottom style="double">
        <color indexed="8"/>
      </bottom>
    </border>
    <border>
      <left/>
      <right style="thin"/>
      <top/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5" fillId="0" borderId="0" applyFill="0">
      <alignment horizontal="right" vertical="top"/>
      <protection/>
    </xf>
    <xf numFmtId="0" fontId="6" fillId="0" borderId="1" applyFill="0">
      <alignment horizontal="right" vertical="top"/>
      <protection/>
    </xf>
    <xf numFmtId="177" fontId="6" fillId="0" borderId="2" applyFill="0">
      <alignment horizontal="right" vertical="top"/>
      <protection/>
    </xf>
    <xf numFmtId="0" fontId="6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6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2" fontId="9" fillId="0" borderId="4" applyFill="0">
      <alignment horizontal="centerContinuous" wrapText="1"/>
      <protection/>
    </xf>
    <xf numFmtId="172" fontId="6" fillId="0" borderId="1" applyFill="0">
      <alignment horizontal="center" vertical="top" wrapText="1"/>
      <protection/>
    </xf>
    <xf numFmtId="0" fontId="6" fillId="0" borderId="1" applyFill="0">
      <alignment horizontal="center" wrapText="1"/>
      <protection/>
    </xf>
    <xf numFmtId="182" fontId="6" fillId="0" borderId="1" applyFill="0">
      <alignment/>
      <protection/>
    </xf>
    <xf numFmtId="178" fontId="6" fillId="0" borderId="1" applyFill="0">
      <alignment horizontal="right"/>
      <protection locked="0"/>
    </xf>
    <xf numFmtId="176" fontId="6" fillId="0" borderId="1" applyFill="0">
      <alignment horizontal="right"/>
      <protection locked="0"/>
    </xf>
    <xf numFmtId="176" fontId="6" fillId="0" borderId="1" applyFill="0">
      <alignment/>
      <protection/>
    </xf>
    <xf numFmtId="176" fontId="6" fillId="0" borderId="3" applyFill="0">
      <alignment horizontal="right"/>
      <protection/>
    </xf>
    <xf numFmtId="0" fontId="44" fillId="28" borderId="5" applyNumberFormat="0" applyAlignment="0" applyProtection="0"/>
    <xf numFmtId="0" fontId="45" fillId="2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1" applyFill="0">
      <alignment horizontal="lef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5" applyNumberFormat="0" applyAlignment="0" applyProtection="0"/>
    <xf numFmtId="0" fontId="52" fillId="0" borderId="10" applyNumberFormat="0" applyFill="0" applyAlignment="0" applyProtection="0"/>
    <xf numFmtId="0" fontId="53" fillId="32" borderId="0" applyNumberFormat="0" applyBorder="0" applyAlignment="0" applyProtection="0"/>
    <xf numFmtId="0" fontId="0" fillId="2" borderId="0">
      <alignment/>
      <protection/>
    </xf>
    <xf numFmtId="0" fontId="24" fillId="0" borderId="0">
      <alignment/>
      <protection/>
    </xf>
    <xf numFmtId="0" fontId="0" fillId="33" borderId="11" applyNumberFormat="0" applyFont="0" applyAlignment="0" applyProtection="0"/>
    <xf numFmtId="184" fontId="7" fillId="0" borderId="3" applyNumberFormat="0" applyFont="0" applyFill="0" applyBorder="0" applyAlignment="0" applyProtection="0"/>
    <xf numFmtId="0" fontId="54" fillId="28" borderId="12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horizontal="right"/>
      <protection/>
    </xf>
    <xf numFmtId="0" fontId="55" fillId="0" borderId="0" applyNumberFormat="0" applyFill="0" applyBorder="0" applyAlignment="0" applyProtection="0"/>
    <xf numFmtId="0" fontId="6" fillId="0" borderId="0" applyFill="0">
      <alignment horizontal="left"/>
      <protection/>
    </xf>
    <xf numFmtId="0" fontId="12" fillId="0" borderId="0" applyFill="0">
      <alignment horizontal="centerContinuous" vertical="center"/>
      <protection/>
    </xf>
    <xf numFmtId="181" fontId="13" fillId="0" borderId="0" applyFill="0">
      <alignment horizontal="centerContinuous" vertical="center"/>
      <protection/>
    </xf>
    <xf numFmtId="183" fontId="13" fillId="0" borderId="0" applyFill="0">
      <alignment horizontal="centerContinuous" vertical="center"/>
      <protection/>
    </xf>
    <xf numFmtId="0" fontId="6" fillId="0" borderId="3">
      <alignment horizontal="centerContinuous" wrapText="1"/>
      <protection/>
    </xf>
    <xf numFmtId="179" fontId="14" fillId="0" borderId="0" applyFill="0">
      <alignment horizontal="left"/>
      <protection/>
    </xf>
    <xf numFmtId="180" fontId="15" fillId="0" borderId="0" applyFill="0">
      <alignment horizontal="right"/>
      <protection/>
    </xf>
    <xf numFmtId="0" fontId="6" fillId="0" borderId="13" applyFill="0">
      <alignment/>
      <protection/>
    </xf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</cellStyleXfs>
  <cellXfs count="231">
    <xf numFmtId="0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0" xfId="0" applyNumberFormat="1" applyAlignment="1">
      <alignment/>
    </xf>
    <xf numFmtId="0" fontId="2" fillId="2" borderId="16" xfId="0" applyNumberFormat="1" applyFont="1" applyBorder="1" applyAlignment="1">
      <alignment horizontal="center" vertical="center"/>
    </xf>
    <xf numFmtId="7" fontId="0" fillId="2" borderId="16" xfId="0" applyNumberFormat="1" applyBorder="1" applyAlignment="1">
      <alignment horizontal="right" vertical="center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19" xfId="0" applyNumberFormat="1" applyBorder="1" applyAlignment="1">
      <alignment horizontal="center"/>
    </xf>
    <xf numFmtId="7" fontId="0" fillId="2" borderId="19" xfId="0" applyNumberFormat="1" applyBorder="1" applyAlignment="1">
      <alignment horizontal="right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right"/>
    </xf>
    <xf numFmtId="0" fontId="0" fillId="2" borderId="0" xfId="0" applyNumberFormat="1" applyBorder="1" applyAlignment="1">
      <alignment/>
    </xf>
    <xf numFmtId="0" fontId="2" fillId="2" borderId="20" xfId="71" applyNumberFormat="1" applyFont="1" applyBorder="1" applyAlignment="1" applyProtection="1">
      <alignment horizontal="center" vertical="center"/>
      <protection/>
    </xf>
    <xf numFmtId="172" fontId="2" fillId="34" borderId="21" xfId="71" applyNumberFormat="1" applyFont="1" applyFill="1" applyBorder="1" applyAlignment="1" applyProtection="1">
      <alignment horizontal="left" vertical="center"/>
      <protection/>
    </xf>
    <xf numFmtId="1" fontId="0" fillId="2" borderId="22" xfId="71" applyNumberFormat="1" applyBorder="1" applyAlignment="1" applyProtection="1">
      <alignment horizontal="center" vertical="top"/>
      <protection/>
    </xf>
    <xf numFmtId="0" fontId="0" fillId="2" borderId="22" xfId="71" applyNumberFormat="1" applyBorder="1" applyAlignment="1" applyProtection="1">
      <alignment horizontal="center" vertical="top"/>
      <protection/>
    </xf>
    <xf numFmtId="7" fontId="0" fillId="0" borderId="22" xfId="71" applyNumberFormat="1" applyFill="1" applyBorder="1" applyAlignment="1" applyProtection="1">
      <alignment horizontal="right"/>
      <protection/>
    </xf>
    <xf numFmtId="7" fontId="0" fillId="2" borderId="21" xfId="71" applyNumberFormat="1" applyBorder="1" applyAlignment="1" applyProtection="1">
      <alignment horizontal="right"/>
      <protection/>
    </xf>
    <xf numFmtId="173" fontId="0" fillId="0" borderId="1" xfId="71" applyNumberFormat="1" applyFont="1" applyFill="1" applyBorder="1" applyAlignment="1" applyProtection="1">
      <alignment horizontal="center" vertical="top" wrapText="1"/>
      <protection/>
    </xf>
    <xf numFmtId="172" fontId="0" fillId="0" borderId="1" xfId="71" applyNumberFormat="1" applyFont="1" applyFill="1" applyBorder="1" applyAlignment="1" applyProtection="1">
      <alignment horizontal="left" vertical="top" wrapText="1"/>
      <protection/>
    </xf>
    <xf numFmtId="172" fontId="0" fillId="0" borderId="1" xfId="71" applyNumberFormat="1" applyFont="1" applyFill="1" applyBorder="1" applyAlignment="1" applyProtection="1">
      <alignment horizontal="center" vertical="top" wrapText="1"/>
      <protection/>
    </xf>
    <xf numFmtId="0" fontId="0" fillId="0" borderId="1" xfId="71" applyNumberFormat="1" applyFont="1" applyFill="1" applyBorder="1" applyAlignment="1" applyProtection="1">
      <alignment horizontal="center" vertical="top" wrapText="1"/>
      <protection/>
    </xf>
    <xf numFmtId="185" fontId="0" fillId="0" borderId="1" xfId="71" applyNumberFormat="1" applyFont="1" applyFill="1" applyBorder="1" applyAlignment="1" applyProtection="1">
      <alignment vertical="top"/>
      <protection/>
    </xf>
    <xf numFmtId="174" fontId="0" fillId="0" borderId="1" xfId="71" applyNumberFormat="1" applyFont="1" applyFill="1" applyBorder="1" applyAlignment="1" applyProtection="1">
      <alignment vertical="top"/>
      <protection locked="0"/>
    </xf>
    <xf numFmtId="174" fontId="0" fillId="0" borderId="1" xfId="71" applyNumberFormat="1" applyFont="1" applyFill="1" applyBorder="1" applyAlignment="1" applyProtection="1">
      <alignment vertical="top"/>
      <protection/>
    </xf>
    <xf numFmtId="185" fontId="0" fillId="0" borderId="1" xfId="71" applyNumberFormat="1" applyFont="1" applyFill="1" applyBorder="1" applyAlignment="1" applyProtection="1">
      <alignment vertical="center"/>
      <protection/>
    </xf>
    <xf numFmtId="173" fontId="0" fillId="0" borderId="1" xfId="71" applyNumberFormat="1" applyFont="1" applyFill="1" applyBorder="1" applyAlignment="1" applyProtection="1">
      <alignment horizontal="right" vertical="top" wrapText="1"/>
      <protection/>
    </xf>
    <xf numFmtId="172" fontId="2" fillId="34" borderId="21" xfId="71" applyNumberFormat="1" applyFont="1" applyFill="1" applyBorder="1" applyAlignment="1" applyProtection="1">
      <alignment horizontal="left" vertical="top" wrapText="1"/>
      <protection/>
    </xf>
    <xf numFmtId="1" fontId="0" fillId="2" borderId="22" xfId="71" applyNumberFormat="1" applyBorder="1" applyAlignment="1" applyProtection="1">
      <alignment vertical="top"/>
      <protection/>
    </xf>
    <xf numFmtId="1" fontId="0" fillId="0" borderId="1" xfId="71" applyNumberFormat="1" applyFont="1" applyFill="1" applyBorder="1" applyAlignment="1" applyProtection="1">
      <alignment horizontal="right" vertical="top" wrapText="1"/>
      <protection/>
    </xf>
    <xf numFmtId="174" fontId="18" fillId="0" borderId="1" xfId="71" applyNumberFormat="1" applyFont="1" applyFill="1" applyBorder="1" applyAlignment="1" applyProtection="1">
      <alignment vertical="top"/>
      <protection/>
    </xf>
    <xf numFmtId="172" fontId="18" fillId="0" borderId="1" xfId="0" applyNumberFormat="1" applyFont="1" applyFill="1" applyBorder="1" applyAlignment="1" applyProtection="1">
      <alignment horizontal="left" vertical="top" wrapText="1"/>
      <protection/>
    </xf>
    <xf numFmtId="172" fontId="18" fillId="0" borderId="1" xfId="0" applyNumberFormat="1" applyFont="1" applyFill="1" applyBorder="1" applyAlignment="1" applyProtection="1">
      <alignment horizontal="center" vertical="top" wrapText="1"/>
      <protection/>
    </xf>
    <xf numFmtId="0" fontId="18" fillId="0" borderId="1" xfId="0" applyNumberFormat="1" applyFont="1" applyFill="1" applyBorder="1" applyAlignment="1" applyProtection="1">
      <alignment horizontal="center" vertical="top" wrapText="1"/>
      <protection/>
    </xf>
    <xf numFmtId="1" fontId="18" fillId="0" borderId="1" xfId="0" applyNumberFormat="1" applyFont="1" applyFill="1" applyBorder="1" applyAlignment="1" applyProtection="1">
      <alignment horizontal="right" vertical="top"/>
      <protection/>
    </xf>
    <xf numFmtId="174" fontId="18" fillId="0" borderId="1" xfId="0" applyNumberFormat="1" applyFont="1" applyFill="1" applyBorder="1" applyAlignment="1" applyProtection="1">
      <alignment vertical="top"/>
      <protection locked="0"/>
    </xf>
    <xf numFmtId="174" fontId="18" fillId="0" borderId="1" xfId="0" applyNumberFormat="1" applyFont="1" applyFill="1" applyBorder="1" applyAlignment="1" applyProtection="1">
      <alignment vertical="top"/>
      <protection/>
    </xf>
    <xf numFmtId="0" fontId="18" fillId="0" borderId="1" xfId="0" applyNumberFormat="1" applyFont="1" applyFill="1" applyBorder="1" applyAlignment="1" applyProtection="1">
      <alignment vertical="center"/>
      <protection/>
    </xf>
    <xf numFmtId="1" fontId="18" fillId="0" borderId="1" xfId="0" applyNumberFormat="1" applyFont="1" applyFill="1" applyBorder="1" applyAlignment="1" applyProtection="1">
      <alignment horizontal="right" vertical="top" wrapText="1"/>
      <protection/>
    </xf>
    <xf numFmtId="173" fontId="18" fillId="0" borderId="1" xfId="0" applyNumberFormat="1" applyFont="1" applyFill="1" applyBorder="1" applyAlignment="1" applyProtection="1">
      <alignment horizontal="right" vertical="top" wrapText="1"/>
      <protection/>
    </xf>
    <xf numFmtId="7" fontId="0" fillId="2" borderId="22" xfId="71" applyNumberFormat="1" applyBorder="1" applyAlignment="1" applyProtection="1">
      <alignment horizontal="right"/>
      <protection/>
    </xf>
    <xf numFmtId="0" fontId="0" fillId="0" borderId="1" xfId="71" applyNumberFormat="1" applyFont="1" applyFill="1" applyBorder="1" applyAlignment="1" applyProtection="1">
      <alignment vertical="center"/>
      <protection/>
    </xf>
    <xf numFmtId="1" fontId="0" fillId="2" borderId="21" xfId="71" applyNumberFormat="1" applyBorder="1" applyAlignment="1" applyProtection="1">
      <alignment horizontal="center" vertical="top"/>
      <protection/>
    </xf>
    <xf numFmtId="0" fontId="0" fillId="2" borderId="21" xfId="71" applyNumberFormat="1" applyBorder="1" applyAlignment="1" applyProtection="1">
      <alignment horizontal="center" vertical="top"/>
      <protection/>
    </xf>
    <xf numFmtId="185" fontId="0" fillId="0" borderId="1" xfId="71" applyNumberFormat="1" applyFont="1" applyFill="1" applyBorder="1" applyAlignment="1" applyProtection="1">
      <alignment horizontal="right" vertical="top"/>
      <protection/>
    </xf>
    <xf numFmtId="0" fontId="21" fillId="2" borderId="23" xfId="71" applyNumberFormat="1" applyFont="1" applyBorder="1" applyAlignment="1" applyProtection="1">
      <alignment vertical="center"/>
      <protection/>
    </xf>
    <xf numFmtId="0" fontId="0" fillId="2" borderId="23" xfId="71" applyNumberFormat="1" applyBorder="1" applyAlignment="1" applyProtection="1">
      <alignment horizontal="center"/>
      <protection/>
    </xf>
    <xf numFmtId="0" fontId="0" fillId="2" borderId="23" xfId="71" applyNumberFormat="1" applyBorder="1" applyProtection="1">
      <alignment/>
      <protection/>
    </xf>
    <xf numFmtId="0" fontId="0" fillId="2" borderId="23" xfId="71" applyNumberFormat="1" applyBorder="1" applyAlignment="1" applyProtection="1">
      <alignment horizontal="right"/>
      <protection/>
    </xf>
    <xf numFmtId="0" fontId="2" fillId="2" borderId="24" xfId="71" applyNumberFormat="1" applyFont="1" applyBorder="1" applyAlignment="1" applyProtection="1">
      <alignment horizontal="center" vertical="center"/>
      <protection/>
    </xf>
    <xf numFmtId="1" fontId="2" fillId="2" borderId="23" xfId="71" applyNumberFormat="1" applyFont="1" applyBorder="1" applyAlignment="1" applyProtection="1">
      <alignment vertical="center" wrapText="1"/>
      <protection/>
    </xf>
    <xf numFmtId="0" fontId="2" fillId="2" borderId="22" xfId="71" applyNumberFormat="1" applyFont="1" applyBorder="1" applyAlignment="1" applyProtection="1">
      <alignment horizontal="center" vertical="center"/>
      <protection/>
    </xf>
    <xf numFmtId="1" fontId="2" fillId="2" borderId="0" xfId="71" applyNumberFormat="1" applyFont="1" applyBorder="1" applyAlignment="1" applyProtection="1">
      <alignment vertical="center" wrapText="1"/>
      <protection/>
    </xf>
    <xf numFmtId="0" fontId="2" fillId="2" borderId="25" xfId="71" applyNumberFormat="1" applyFont="1" applyBorder="1" applyAlignment="1" applyProtection="1">
      <alignment horizontal="center" vertical="center"/>
      <protection/>
    </xf>
    <xf numFmtId="7" fontId="0" fillId="2" borderId="24" xfId="71" applyNumberFormat="1" applyBorder="1" applyAlignment="1" applyProtection="1">
      <alignment horizontal="right"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2" fontId="2" fillId="34" borderId="21" xfId="0" applyNumberFormat="1" applyFont="1" applyFill="1" applyBorder="1" applyAlignment="1" applyProtection="1">
      <alignment horizontal="left" vertical="top" wrapText="1"/>
      <protection/>
    </xf>
    <xf numFmtId="1" fontId="0" fillId="2" borderId="22" xfId="0" applyNumberFormat="1" applyBorder="1" applyAlignment="1">
      <alignment horizontal="center" vertical="top"/>
    </xf>
    <xf numFmtId="1" fontId="0" fillId="2" borderId="22" xfId="0" applyNumberFormat="1" applyBorder="1" applyAlignment="1">
      <alignment vertical="top"/>
    </xf>
    <xf numFmtId="172" fontId="2" fillId="34" borderId="21" xfId="0" applyNumberFormat="1" applyFont="1" applyFill="1" applyBorder="1" applyAlignment="1" applyProtection="1">
      <alignment horizontal="left" vertical="center" wrapText="1"/>
      <protection/>
    </xf>
    <xf numFmtId="172" fontId="2" fillId="34" borderId="1" xfId="0" applyNumberFormat="1" applyFont="1" applyFill="1" applyBorder="1" applyAlignment="1" applyProtection="1">
      <alignment horizontal="left" vertical="center" wrapText="1"/>
      <protection/>
    </xf>
    <xf numFmtId="4" fontId="18" fillId="0" borderId="1" xfId="0" applyNumberFormat="1" applyFont="1" applyFill="1" applyBorder="1" applyAlignment="1" applyProtection="1">
      <alignment horizontal="center" vertical="top" wrapText="1"/>
      <protection/>
    </xf>
    <xf numFmtId="4" fontId="18" fillId="0" borderId="1" xfId="0" applyNumberFormat="1" applyFont="1" applyFill="1" applyBorder="1" applyAlignment="1" applyProtection="1">
      <alignment horizontal="center" vertical="top"/>
      <protection/>
    </xf>
    <xf numFmtId="172" fontId="2" fillId="34" borderId="1" xfId="0" applyNumberFormat="1" applyFont="1" applyFill="1" applyBorder="1" applyAlignment="1" applyProtection="1">
      <alignment horizontal="left" vertical="top" wrapText="1"/>
      <protection/>
    </xf>
    <xf numFmtId="185" fontId="0" fillId="2" borderId="22" xfId="71" applyNumberFormat="1" applyBorder="1" applyAlignment="1" applyProtection="1">
      <alignment horizontal="center" vertical="top"/>
      <protection/>
    </xf>
    <xf numFmtId="174" fontId="18" fillId="0" borderId="1" xfId="0" applyNumberFormat="1" applyFont="1" applyFill="1" applyBorder="1" applyAlignment="1" applyProtection="1">
      <alignment vertical="top" wrapText="1"/>
      <protection/>
    </xf>
    <xf numFmtId="172" fontId="20" fillId="34" borderId="21" xfId="71" applyNumberFormat="1" applyFont="1" applyFill="1" applyBorder="1" applyAlignment="1" applyProtection="1">
      <alignment horizontal="left" vertical="center" wrapText="1"/>
      <protection/>
    </xf>
    <xf numFmtId="173" fontId="2" fillId="2" borderId="24" xfId="71" applyNumberFormat="1" applyFont="1" applyBorder="1" applyAlignment="1" applyProtection="1">
      <alignment horizontal="center" vertical="center"/>
      <protection/>
    </xf>
    <xf numFmtId="175" fontId="18" fillId="0" borderId="1" xfId="0" applyNumberFormat="1" applyFont="1" applyFill="1" applyBorder="1" applyAlignment="1" applyProtection="1">
      <alignment horizontal="center" vertical="top"/>
      <protection/>
    </xf>
    <xf numFmtId="173" fontId="18" fillId="0" borderId="1" xfId="0" applyNumberFormat="1" applyFont="1" applyFill="1" applyBorder="1" applyAlignment="1" applyProtection="1">
      <alignment horizontal="center" vertical="top" wrapText="1"/>
      <protection/>
    </xf>
    <xf numFmtId="172" fontId="18" fillId="0" borderId="1" xfId="0" applyNumberFormat="1" applyFont="1" applyFill="1" applyBorder="1" applyAlignment="1" applyProtection="1">
      <alignment vertical="top" wrapText="1"/>
      <protection/>
    </xf>
    <xf numFmtId="0" fontId="0" fillId="2" borderId="0" xfId="0" applyNumberFormat="1" applyAlignment="1">
      <alignment horizontal="center" vertical="top"/>
    </xf>
    <xf numFmtId="0" fontId="0" fillId="2" borderId="18" xfId="0" applyNumberFormat="1" applyBorder="1" applyAlignment="1">
      <alignment horizontal="center" vertical="top"/>
    </xf>
    <xf numFmtId="0" fontId="2" fillId="2" borderId="21" xfId="71" applyNumberFormat="1" applyFont="1" applyBorder="1" applyAlignment="1" applyProtection="1">
      <alignment horizontal="center" vertical="top"/>
      <protection/>
    </xf>
    <xf numFmtId="173" fontId="18" fillId="0" borderId="1" xfId="0" applyNumberFormat="1" applyFont="1" applyFill="1" applyBorder="1" applyAlignment="1" applyProtection="1">
      <alignment horizontal="center" vertical="top"/>
      <protection/>
    </xf>
    <xf numFmtId="0" fontId="0" fillId="2" borderId="25" xfId="71" applyNumberFormat="1" applyBorder="1" applyAlignment="1" applyProtection="1">
      <alignment horizontal="center" vertical="top"/>
      <protection/>
    </xf>
    <xf numFmtId="0" fontId="0" fillId="2" borderId="26" xfId="0" applyNumberFormat="1" applyBorder="1" applyAlignment="1">
      <alignment horizontal="center" vertical="top"/>
    </xf>
    <xf numFmtId="7" fontId="0" fillId="2" borderId="27" xfId="0" applyNumberFormat="1" applyFont="1" applyBorder="1" applyAlignment="1">
      <alignment horizontal="center"/>
    </xf>
    <xf numFmtId="0" fontId="0" fillId="2" borderId="28" xfId="0" applyNumberFormat="1" applyBorder="1" applyAlignment="1">
      <alignment horizontal="center" vertical="top"/>
    </xf>
    <xf numFmtId="0" fontId="0" fillId="2" borderId="29" xfId="0" applyNumberFormat="1" applyBorder="1" applyAlignment="1">
      <alignment horizontal="center"/>
    </xf>
    <xf numFmtId="0" fontId="0" fillId="2" borderId="28" xfId="0" applyNumberFormat="1" applyBorder="1" applyAlignment="1">
      <alignment horizontal="center"/>
    </xf>
    <xf numFmtId="0" fontId="0" fillId="2" borderId="30" xfId="0" applyNumberFormat="1" applyBorder="1" applyAlignment="1">
      <alignment horizontal="center"/>
    </xf>
    <xf numFmtId="7" fontId="0" fillId="2" borderId="30" xfId="0" applyNumberFormat="1" applyBorder="1" applyAlignment="1">
      <alignment horizontal="right"/>
    </xf>
    <xf numFmtId="0" fontId="0" fillId="2" borderId="31" xfId="0" applyNumberFormat="1" applyBorder="1" applyAlignment="1">
      <alignment horizontal="center"/>
    </xf>
    <xf numFmtId="7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7" fontId="0" fillId="2" borderId="34" xfId="0" applyNumberFormat="1" applyBorder="1" applyAlignment="1">
      <alignment horizontal="right"/>
    </xf>
    <xf numFmtId="7" fontId="0" fillId="2" borderId="34" xfId="71" applyNumberFormat="1" applyBorder="1" applyAlignment="1" applyProtection="1">
      <alignment horizontal="right"/>
      <protection/>
    </xf>
    <xf numFmtId="7" fontId="0" fillId="2" borderId="35" xfId="71" applyNumberFormat="1" applyBorder="1" applyAlignment="1" applyProtection="1">
      <alignment horizontal="right"/>
      <protection/>
    </xf>
    <xf numFmtId="7" fontId="0" fillId="2" borderId="34" xfId="0" applyNumberFormat="1" applyBorder="1" applyAlignment="1" applyProtection="1">
      <alignment horizontal="right"/>
      <protection/>
    </xf>
    <xf numFmtId="4" fontId="0" fillId="0" borderId="34" xfId="0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Font="1" applyBorder="1" applyAlignment="1">
      <alignment horizontal="center" vertical="top"/>
    </xf>
    <xf numFmtId="4" fontId="0" fillId="0" borderId="34" xfId="0" applyNumberFormat="1" applyFont="1" applyFill="1" applyBorder="1" applyAlignment="1" applyProtection="1">
      <alignment horizontal="center" vertical="top" wrapText="1"/>
      <protection/>
    </xf>
    <xf numFmtId="7" fontId="0" fillId="2" borderId="36" xfId="0" applyNumberFormat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34" xfId="71" applyNumberFormat="1" applyFont="1" applyFill="1" applyBorder="1" applyAlignment="1" applyProtection="1">
      <alignment horizontal="center" vertical="top"/>
      <protection/>
    </xf>
    <xf numFmtId="7" fontId="0" fillId="2" borderId="34" xfId="71" applyNumberFormat="1" applyBorder="1" applyAlignment="1" applyProtection="1">
      <alignment horizontal="right" vertical="center"/>
      <protection/>
    </xf>
    <xf numFmtId="175" fontId="0" fillId="0" borderId="1" xfId="71" applyNumberFormat="1" applyFont="1" applyFill="1" applyBorder="1" applyAlignment="1" applyProtection="1">
      <alignment horizontal="center" vertical="top"/>
      <protection/>
    </xf>
    <xf numFmtId="4" fontId="0" fillId="0" borderId="1" xfId="71" applyNumberFormat="1" applyFont="1" applyFill="1" applyBorder="1" applyAlignment="1" applyProtection="1">
      <alignment horizontal="center" vertical="top" wrapText="1"/>
      <protection/>
    </xf>
    <xf numFmtId="4" fontId="0" fillId="0" borderId="1" xfId="71" applyNumberFormat="1" applyFont="1" applyFill="1" applyBorder="1" applyAlignment="1" applyProtection="1">
      <alignment horizontal="center" vertical="top"/>
      <protection/>
    </xf>
    <xf numFmtId="0" fontId="0" fillId="2" borderId="34" xfId="71" applyNumberFormat="1" applyBorder="1" applyAlignment="1" applyProtection="1">
      <alignment horizontal="right"/>
      <protection/>
    </xf>
    <xf numFmtId="0" fontId="0" fillId="2" borderId="37" xfId="71" applyNumberFormat="1" applyBorder="1" applyAlignment="1" applyProtection="1">
      <alignment horizontal="right"/>
      <protection/>
    </xf>
    <xf numFmtId="7" fontId="0" fillId="2" borderId="38" xfId="71" applyNumberFormat="1" applyBorder="1" applyAlignment="1" applyProtection="1">
      <alignment horizontal="right" vertical="center"/>
      <protection/>
    </xf>
    <xf numFmtId="7" fontId="0" fillId="2" borderId="26" xfId="0" applyNumberFormat="1" applyBorder="1" applyAlignment="1">
      <alignment horizontal="right"/>
    </xf>
    <xf numFmtId="173" fontId="2" fillId="0" borderId="1" xfId="0" applyNumberFormat="1" applyFont="1" applyFill="1" applyBorder="1" applyAlignment="1" applyProtection="1">
      <alignment horizontal="center" vertical="center" wrapText="1"/>
      <protection/>
    </xf>
    <xf numFmtId="172" fontId="2" fillId="0" borderId="1" xfId="0" applyNumberFormat="1" applyFont="1" applyFill="1" applyBorder="1" applyAlignment="1" applyProtection="1">
      <alignment vertical="center" wrapText="1"/>
      <protection/>
    </xf>
    <xf numFmtId="172" fontId="18" fillId="0" borderId="1" xfId="0" applyNumberFormat="1" applyFont="1" applyFill="1" applyBorder="1" applyAlignment="1" applyProtection="1">
      <alignment horizontal="centerContinuous" wrapText="1"/>
      <protection/>
    </xf>
    <xf numFmtId="176" fontId="18" fillId="0" borderId="1" xfId="0" applyNumberFormat="1" applyFont="1" applyFill="1" applyBorder="1" applyAlignment="1" applyProtection="1">
      <alignment horizontal="centerContinuous"/>
      <protection/>
    </xf>
    <xf numFmtId="175" fontId="2" fillId="0" borderId="1" xfId="0" applyNumberFormat="1" applyFont="1" applyFill="1" applyBorder="1" applyAlignment="1" applyProtection="1">
      <alignment horizontal="center"/>
      <protection/>
    </xf>
    <xf numFmtId="172" fontId="0" fillId="35" borderId="1" xfId="0" applyNumberFormat="1" applyFont="1" applyFill="1" applyBorder="1" applyAlignment="1" applyProtection="1">
      <alignment horizontal="center" vertical="top" wrapText="1"/>
      <protection/>
    </xf>
    <xf numFmtId="0" fontId="0" fillId="35" borderId="1" xfId="0" applyNumberFormat="1" applyFont="1" applyFill="1" applyBorder="1" applyAlignment="1" applyProtection="1">
      <alignment horizontal="center" vertical="top" wrapText="1"/>
      <protection/>
    </xf>
    <xf numFmtId="175" fontId="2" fillId="0" borderId="39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 vertical="center" wrapText="1"/>
      <protection/>
    </xf>
    <xf numFmtId="172" fontId="2" fillId="0" borderId="39" xfId="0" applyNumberFormat="1" applyFont="1" applyFill="1" applyBorder="1" applyAlignment="1" applyProtection="1">
      <alignment vertical="center" wrapText="1"/>
      <protection/>
    </xf>
    <xf numFmtId="172" fontId="18" fillId="0" borderId="39" xfId="0" applyNumberFormat="1" applyFont="1" applyFill="1" applyBorder="1" applyAlignment="1" applyProtection="1">
      <alignment horizontal="centerContinuous"/>
      <protection/>
    </xf>
    <xf numFmtId="0" fontId="18" fillId="0" borderId="39" xfId="0" applyNumberFormat="1" applyFont="1" applyFill="1" applyBorder="1" applyAlignment="1" applyProtection="1">
      <alignment vertical="center"/>
      <protection/>
    </xf>
    <xf numFmtId="176" fontId="18" fillId="0" borderId="39" xfId="0" applyNumberFormat="1" applyFont="1" applyFill="1" applyBorder="1" applyAlignment="1" applyProtection="1">
      <alignment horizontal="centerContinuous"/>
      <protection/>
    </xf>
    <xf numFmtId="0" fontId="1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20" xfId="71" applyNumberFormat="1" applyFont="1" applyFill="1" applyBorder="1" applyAlignment="1" applyProtection="1">
      <alignment horizontal="center" vertical="center"/>
      <protection/>
    </xf>
    <xf numFmtId="0" fontId="2" fillId="0" borderId="40" xfId="71" applyNumberFormat="1" applyFont="1" applyFill="1" applyBorder="1" applyAlignment="1" applyProtection="1">
      <alignment vertical="top"/>
      <protection/>
    </xf>
    <xf numFmtId="0" fontId="2" fillId="0" borderId="21" xfId="71" applyNumberFormat="1" applyFont="1" applyFill="1" applyBorder="1" applyAlignment="1" applyProtection="1">
      <alignment vertical="top"/>
      <protection/>
    </xf>
    <xf numFmtId="185" fontId="0" fillId="0" borderId="1" xfId="71" applyNumberFormat="1" applyFont="1" applyFill="1" applyBorder="1" applyAlignment="1" applyProtection="1">
      <alignment horizontal="center" vertical="top"/>
      <protection/>
    </xf>
    <xf numFmtId="7" fontId="0" fillId="2" borderId="1" xfId="71" applyNumberFormat="1" applyBorder="1" applyAlignment="1" applyProtection="1">
      <alignment horizontal="right" vertical="top"/>
      <protection/>
    </xf>
    <xf numFmtId="0" fontId="0" fillId="2" borderId="0" xfId="0" applyNumberFormat="1" applyBorder="1" applyAlignment="1">
      <alignment horizontal="center" vertical="top"/>
    </xf>
    <xf numFmtId="7" fontId="0" fillId="2" borderId="0" xfId="0" applyNumberFormat="1" applyBorder="1" applyAlignment="1">
      <alignment vertical="center"/>
    </xf>
    <xf numFmtId="2" fontId="0" fillId="2" borderId="41" xfId="0" applyNumberFormat="1" applyBorder="1" applyAlignment="1">
      <alignment/>
    </xf>
    <xf numFmtId="0" fontId="0" fillId="2" borderId="34" xfId="0" applyNumberFormat="1" applyBorder="1" applyAlignment="1" applyProtection="1">
      <alignment horizontal="right"/>
      <protection/>
    </xf>
    <xf numFmtId="4" fontId="18" fillId="0" borderId="2" xfId="0" applyNumberFormat="1" applyFont="1" applyFill="1" applyBorder="1" applyAlignment="1" applyProtection="1">
      <alignment horizontal="center" vertical="top"/>
      <protection/>
    </xf>
    <xf numFmtId="173" fontId="18" fillId="0" borderId="2" xfId="0" applyNumberFormat="1" applyFont="1" applyFill="1" applyBorder="1" applyAlignment="1" applyProtection="1">
      <alignment horizontal="center" vertical="top" wrapText="1"/>
      <protection/>
    </xf>
    <xf numFmtId="172" fontId="18" fillId="0" borderId="2" xfId="0" applyNumberFormat="1" applyFont="1" applyFill="1" applyBorder="1" applyAlignment="1" applyProtection="1">
      <alignment horizontal="left" vertical="top" wrapText="1"/>
      <protection/>
    </xf>
    <xf numFmtId="172" fontId="18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2" xfId="0" applyNumberFormat="1" applyFont="1" applyFill="1" applyBorder="1" applyAlignment="1" applyProtection="1">
      <alignment horizontal="center" vertical="top" wrapText="1"/>
      <protection/>
    </xf>
    <xf numFmtId="174" fontId="0" fillId="0" borderId="2" xfId="71" applyNumberFormat="1" applyFont="1" applyFill="1" applyBorder="1" applyAlignment="1" applyProtection="1">
      <alignment vertical="top"/>
      <protection/>
    </xf>
    <xf numFmtId="4" fontId="18" fillId="0" borderId="2" xfId="0" applyNumberFormat="1" applyFont="1" applyFill="1" applyBorder="1" applyAlignment="1" applyProtection="1">
      <alignment horizontal="center" vertical="top" wrapText="1"/>
      <protection/>
    </xf>
    <xf numFmtId="173" fontId="18" fillId="0" borderId="2" xfId="0" applyNumberFormat="1" applyFont="1" applyFill="1" applyBorder="1" applyAlignment="1" applyProtection="1">
      <alignment horizontal="right" vertical="top" wrapText="1"/>
      <protection/>
    </xf>
    <xf numFmtId="174" fontId="18" fillId="0" borderId="2" xfId="0" applyNumberFormat="1" applyFont="1" applyFill="1" applyBorder="1" applyAlignment="1" applyProtection="1">
      <alignment vertical="top"/>
      <protection locked="0"/>
    </xf>
    <xf numFmtId="174" fontId="18" fillId="0" borderId="2" xfId="0" applyNumberFormat="1" applyFont="1" applyFill="1" applyBorder="1" applyAlignment="1" applyProtection="1">
      <alignment vertical="top"/>
      <protection/>
    </xf>
    <xf numFmtId="173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0" fontId="0" fillId="2" borderId="13" xfId="0" applyNumberFormat="1" applyFont="1" applyBorder="1" applyAlignment="1">
      <alignment horizontal="center" vertical="top"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85" fontId="0" fillId="0" borderId="2" xfId="71" applyNumberFormat="1" applyFont="1" applyFill="1" applyBorder="1" applyAlignment="1" applyProtection="1">
      <alignment vertical="top"/>
      <protection/>
    </xf>
    <xf numFmtId="173" fontId="0" fillId="0" borderId="2" xfId="71" applyNumberFormat="1" applyFont="1" applyFill="1" applyBorder="1" applyAlignment="1" applyProtection="1">
      <alignment horizontal="center" vertical="top" wrapText="1"/>
      <protection/>
    </xf>
    <xf numFmtId="172" fontId="0" fillId="0" borderId="2" xfId="71" applyNumberFormat="1" applyFont="1" applyFill="1" applyBorder="1" applyAlignment="1" applyProtection="1">
      <alignment horizontal="center" vertical="top" wrapText="1"/>
      <protection/>
    </xf>
    <xf numFmtId="0" fontId="0" fillId="0" borderId="2" xfId="71" applyNumberFormat="1" applyFont="1" applyFill="1" applyBorder="1" applyAlignment="1" applyProtection="1">
      <alignment horizontal="center" vertical="top" wrapText="1"/>
      <protection/>
    </xf>
    <xf numFmtId="185" fontId="0" fillId="0" borderId="2" xfId="71" applyNumberFormat="1" applyFont="1" applyFill="1" applyBorder="1" applyAlignment="1" applyProtection="1">
      <alignment horizontal="right" vertical="top"/>
      <protection/>
    </xf>
    <xf numFmtId="0" fontId="0" fillId="2" borderId="26" xfId="0" applyNumberFormat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4" fontId="18" fillId="0" borderId="34" xfId="0" applyNumberFormat="1" applyFont="1" applyFill="1" applyBorder="1" applyAlignment="1" applyProtection="1">
      <alignment horizontal="center" vertical="top" wrapText="1"/>
      <protection/>
    </xf>
    <xf numFmtId="172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174" fontId="18" fillId="0" borderId="4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4" fontId="18" fillId="0" borderId="34" xfId="0" applyNumberFormat="1" applyFont="1" applyFill="1" applyBorder="1" applyAlignment="1" applyProtection="1">
      <alignment horizontal="center" vertical="top"/>
      <protection/>
    </xf>
    <xf numFmtId="0" fontId="0" fillId="2" borderId="34" xfId="0" applyNumberFormat="1" applyFont="1" applyBorder="1" applyAlignment="1">
      <alignment horizontal="center" vertical="top"/>
    </xf>
    <xf numFmtId="172" fontId="18" fillId="0" borderId="13" xfId="0" applyNumberFormat="1" applyFont="1" applyFill="1" applyBorder="1" applyAlignment="1" applyProtection="1">
      <alignment horizontal="left" vertical="top" wrapText="1"/>
      <protection/>
    </xf>
    <xf numFmtId="0" fontId="0" fillId="2" borderId="26" xfId="0" applyNumberFormat="1" applyFont="1" applyBorder="1" applyAlignment="1">
      <alignment horizontal="center" vertical="top"/>
    </xf>
    <xf numFmtId="4" fontId="0" fillId="0" borderId="26" xfId="0" applyNumberFormat="1" applyFont="1" applyFill="1" applyBorder="1" applyAlignment="1" applyProtection="1">
      <alignment horizontal="center" vertical="top" wrapText="1"/>
      <protection/>
    </xf>
    <xf numFmtId="172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7" fontId="0" fillId="2" borderId="42" xfId="0" applyNumberFormat="1" applyBorder="1" applyAlignment="1">
      <alignment horizontal="right" vertical="center"/>
    </xf>
    <xf numFmtId="7" fontId="0" fillId="2" borderId="42" xfId="0" applyNumberFormat="1" applyBorder="1" applyAlignment="1">
      <alignment horizontal="right"/>
    </xf>
    <xf numFmtId="0" fontId="23" fillId="36" borderId="0" xfId="0" applyNumberFormat="1" applyFont="1" applyFill="1" applyAlignment="1">
      <alignment/>
    </xf>
    <xf numFmtId="0" fontId="23" fillId="36" borderId="0" xfId="72" applyFont="1" applyFill="1" applyAlignment="1">
      <alignment wrapText="1"/>
      <protection/>
    </xf>
    <xf numFmtId="0" fontId="23" fillId="36" borderId="0" xfId="0" applyNumberFormat="1" applyFont="1" applyFill="1" applyBorder="1" applyAlignment="1" applyProtection="1">
      <alignment horizontal="center"/>
      <protection/>
    </xf>
    <xf numFmtId="0" fontId="23" fillId="36" borderId="0" xfId="0" applyNumberFormat="1" applyFont="1" applyFill="1" applyAlignment="1" applyProtection="1">
      <alignment horizontal="center"/>
      <protection/>
    </xf>
    <xf numFmtId="0" fontId="24" fillId="2" borderId="0" xfId="0" applyFont="1" applyAlignment="1" applyProtection="1">
      <alignment vertical="center"/>
      <protection/>
    </xf>
    <xf numFmtId="174" fontId="0" fillId="34" borderId="0" xfId="0" applyNumberFormat="1" applyFont="1" applyFill="1" applyBorder="1" applyAlignment="1" applyProtection="1">
      <alignment vertical="center"/>
      <protection/>
    </xf>
    <xf numFmtId="172" fontId="0" fillId="34" borderId="0" xfId="0" applyNumberFormat="1" applyFont="1" applyFill="1" applyBorder="1" applyAlignment="1" applyProtection="1">
      <alignment horizontal="center" vertical="center"/>
      <protection/>
    </xf>
    <xf numFmtId="0" fontId="24" fillId="2" borderId="0" xfId="0" applyFont="1" applyAlignment="1" applyProtection="1">
      <alignment horizontal="center" vertical="center"/>
      <protection/>
    </xf>
    <xf numFmtId="0" fontId="4" fillId="2" borderId="25" xfId="0" applyNumberFormat="1" applyFont="1" applyBorder="1" applyAlignment="1">
      <alignment horizontal="left" vertical="center"/>
    </xf>
    <xf numFmtId="0" fontId="4" fillId="2" borderId="23" xfId="0" applyNumberFormat="1" applyFont="1" applyBorder="1" applyAlignment="1">
      <alignment horizontal="left" vertical="center"/>
    </xf>
    <xf numFmtId="0" fontId="4" fillId="2" borderId="37" xfId="0" applyNumberFormat="1" applyFont="1" applyBorder="1" applyAlignment="1">
      <alignment horizontal="left" vertical="center"/>
    </xf>
    <xf numFmtId="1" fontId="2" fillId="2" borderId="25" xfId="71" applyNumberFormat="1" applyFont="1" applyBorder="1" applyAlignment="1" applyProtection="1">
      <alignment vertical="center" wrapText="1"/>
      <protection/>
    </xf>
    <xf numFmtId="1" fontId="2" fillId="2" borderId="23" xfId="71" applyNumberFormat="1" applyFont="1" applyBorder="1" applyAlignment="1" applyProtection="1">
      <alignment vertical="center" wrapText="1"/>
      <protection/>
    </xf>
    <xf numFmtId="1" fontId="2" fillId="2" borderId="43" xfId="71" applyNumberFormat="1" applyFont="1" applyBorder="1" applyAlignment="1" applyProtection="1">
      <alignment vertical="center" wrapText="1"/>
      <protection/>
    </xf>
    <xf numFmtId="0" fontId="0" fillId="2" borderId="34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41" xfId="0" applyNumberFormat="1" applyBorder="1" applyAlignment="1" quotePrefix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7" fontId="0" fillId="2" borderId="46" xfId="0" applyNumberFormat="1" applyBorder="1" applyAlignment="1">
      <alignment horizontal="center"/>
    </xf>
    <xf numFmtId="0" fontId="0" fillId="2" borderId="47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41" xfId="0" applyNumberFormat="1" applyBorder="1" applyAlignment="1">
      <alignment/>
    </xf>
    <xf numFmtId="1" fontId="2" fillId="2" borderId="23" xfId="71" applyNumberFormat="1" applyFont="1" applyBorder="1" applyAlignment="1" applyProtection="1">
      <alignment horizontal="center" vertical="center" wrapText="1"/>
      <protection/>
    </xf>
    <xf numFmtId="0" fontId="22" fillId="2" borderId="25" xfId="71" applyNumberFormat="1" applyFont="1" applyBorder="1" applyAlignment="1" applyProtection="1">
      <alignment horizontal="left" vertical="center"/>
      <protection/>
    </xf>
    <xf numFmtId="0" fontId="22" fillId="2" borderId="23" xfId="71" applyNumberFormat="1" applyFont="1" applyBorder="1" applyAlignment="1" applyProtection="1">
      <alignment horizontal="left" vertical="center"/>
      <protection/>
    </xf>
    <xf numFmtId="0" fontId="22" fillId="2" borderId="37" xfId="71" applyNumberFormat="1" applyFont="1" applyBorder="1" applyAlignment="1" applyProtection="1">
      <alignment horizontal="left" vertical="center"/>
      <protection/>
    </xf>
    <xf numFmtId="1" fontId="16" fillId="2" borderId="48" xfId="71" applyNumberFormat="1" applyFont="1" applyBorder="1" applyAlignment="1" applyProtection="1">
      <alignment horizontal="left" vertical="center" wrapText="1"/>
      <protection/>
    </xf>
    <xf numFmtId="1" fontId="16" fillId="2" borderId="49" xfId="71" applyNumberFormat="1" applyFont="1" applyBorder="1" applyAlignment="1" applyProtection="1">
      <alignment horizontal="left" vertical="center" wrapText="1"/>
      <protection/>
    </xf>
    <xf numFmtId="1" fontId="16" fillId="2" borderId="50" xfId="71" applyNumberFormat="1" applyFont="1" applyBorder="1" applyAlignment="1" applyProtection="1">
      <alignment horizontal="left" vertical="center" wrapText="1"/>
      <protection/>
    </xf>
    <xf numFmtId="1" fontId="16" fillId="2" borderId="51" xfId="71" applyNumberFormat="1" applyFont="1" applyBorder="1" applyAlignment="1" applyProtection="1">
      <alignment horizontal="left" vertical="center" wrapText="1"/>
      <protection/>
    </xf>
    <xf numFmtId="1" fontId="16" fillId="2" borderId="52" xfId="0" applyNumberFormat="1" applyFont="1" applyBorder="1" applyAlignment="1">
      <alignment horizontal="left" vertical="center" wrapText="1"/>
    </xf>
    <xf numFmtId="1" fontId="16" fillId="2" borderId="53" xfId="0" applyNumberFormat="1" applyFont="1" applyBorder="1" applyAlignment="1">
      <alignment horizontal="left" vertical="center" wrapText="1"/>
    </xf>
    <xf numFmtId="1" fontId="16" fillId="2" borderId="54" xfId="0" applyNumberFormat="1" applyFont="1" applyBorder="1" applyAlignment="1">
      <alignment horizontal="left" vertical="center" wrapText="1"/>
    </xf>
    <xf numFmtId="0" fontId="4" fillId="2" borderId="55" xfId="71" applyNumberFormat="1" applyFont="1" applyBorder="1" applyAlignment="1" applyProtection="1">
      <alignment horizontal="left" vertical="center"/>
      <protection/>
    </xf>
    <xf numFmtId="0" fontId="4" fillId="2" borderId="48" xfId="71" applyNumberFormat="1" applyFont="1" applyBorder="1" applyAlignment="1" applyProtection="1">
      <alignment horizontal="left" vertical="center"/>
      <protection/>
    </xf>
    <xf numFmtId="0" fontId="4" fillId="2" borderId="49" xfId="71" applyNumberFormat="1" applyFont="1" applyBorder="1" applyAlignment="1" applyProtection="1">
      <alignment horizontal="left" vertical="center"/>
      <protection/>
    </xf>
    <xf numFmtId="1" fontId="3" fillId="2" borderId="56" xfId="0" applyNumberFormat="1" applyFont="1" applyBorder="1" applyAlignment="1">
      <alignment horizontal="center" vertical="top"/>
    </xf>
    <xf numFmtId="1" fontId="3" fillId="2" borderId="29" xfId="0" applyNumberFormat="1" applyFont="1" applyBorder="1" applyAlignment="1">
      <alignment horizontal="center" vertical="top"/>
    </xf>
    <xf numFmtId="1" fontId="3" fillId="2" borderId="57" xfId="0" applyNumberFormat="1" applyFont="1" applyBorder="1" applyAlignment="1">
      <alignment horizontal="center" vertical="top"/>
    </xf>
    <xf numFmtId="1" fontId="3" fillId="2" borderId="34" xfId="0" applyNumberFormat="1" applyFont="1" applyBorder="1" applyAlignment="1" quotePrefix="1">
      <alignment horizontal="center" vertical="top" wrapText="1"/>
    </xf>
    <xf numFmtId="1" fontId="3" fillId="2" borderId="0" xfId="0" applyNumberFormat="1" applyFont="1" applyBorder="1" applyAlignment="1" quotePrefix="1">
      <alignment horizontal="center" vertical="top" wrapText="1"/>
    </xf>
    <xf numFmtId="1" fontId="3" fillId="2" borderId="41" xfId="0" applyNumberFormat="1" applyFont="1" applyBorder="1" applyAlignment="1" quotePrefix="1">
      <alignment horizontal="center" vertical="top" wrapText="1"/>
    </xf>
    <xf numFmtId="0" fontId="4" fillId="2" borderId="58" xfId="71" applyNumberFormat="1" applyFont="1" applyBorder="1" applyAlignment="1" applyProtection="1">
      <alignment horizontal="left" vertical="center"/>
      <protection/>
    </xf>
    <xf numFmtId="0" fontId="4" fillId="2" borderId="59" xfId="71" applyNumberFormat="1" applyFont="1" applyBorder="1" applyAlignment="1" applyProtection="1">
      <alignment horizontal="left" vertical="center"/>
      <protection/>
    </xf>
    <xf numFmtId="0" fontId="4" fillId="2" borderId="60" xfId="71" applyNumberFormat="1" applyFont="1" applyBorder="1" applyAlignment="1" applyProtection="1">
      <alignment horizontal="left" vertical="center"/>
      <protection/>
    </xf>
    <xf numFmtId="0" fontId="4" fillId="2" borderId="22" xfId="71" applyNumberFormat="1" applyFont="1" applyBorder="1" applyAlignment="1" applyProtection="1">
      <alignment horizontal="left" vertical="center"/>
      <protection/>
    </xf>
    <xf numFmtId="0" fontId="4" fillId="2" borderId="0" xfId="71" applyNumberFormat="1" applyFont="1" applyBorder="1" applyAlignment="1" applyProtection="1">
      <alignment horizontal="left" vertical="center"/>
      <protection/>
    </xf>
    <xf numFmtId="0" fontId="4" fillId="2" borderId="41" xfId="71" applyNumberFormat="1" applyFont="1" applyBorder="1" applyAlignment="1" applyProtection="1">
      <alignment horizontal="left" vertical="center"/>
      <protection/>
    </xf>
    <xf numFmtId="0" fontId="4" fillId="2" borderId="61" xfId="71" applyNumberFormat="1" applyFont="1" applyBorder="1" applyAlignment="1" applyProtection="1">
      <alignment horizontal="left" vertical="center"/>
      <protection/>
    </xf>
    <xf numFmtId="0" fontId="4" fillId="2" borderId="17" xfId="71" applyNumberFormat="1" applyFont="1" applyBorder="1" applyAlignment="1" applyProtection="1">
      <alignment horizontal="left" vertical="center"/>
      <protection/>
    </xf>
    <xf numFmtId="0" fontId="4" fillId="2" borderId="62" xfId="71" applyNumberFormat="1" applyFont="1" applyBorder="1" applyAlignment="1" applyProtection="1">
      <alignment horizontal="left" vertical="center"/>
      <protection/>
    </xf>
    <xf numFmtId="1" fontId="58" fillId="2" borderId="34" xfId="0" applyNumberFormat="1" applyFont="1" applyBorder="1" applyAlignment="1">
      <alignment horizontal="center" vertical="top"/>
    </xf>
    <xf numFmtId="1" fontId="58" fillId="2" borderId="0" xfId="0" applyNumberFormat="1" applyFont="1" applyBorder="1" applyAlignment="1">
      <alignment horizontal="center" vertical="top"/>
    </xf>
    <xf numFmtId="1" fontId="58" fillId="2" borderId="41" xfId="0" applyNumberFormat="1" applyFont="1" applyBorder="1" applyAlignment="1">
      <alignment horizontal="center" vertical="top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3" xfId="71"/>
    <cellStyle name="Normal_Surface Works Pay Items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%20Quality%20Control%20Chec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Pay Items"/>
      <sheetName val="Number Formats"/>
    </sheetNames>
    <sheetDataSet>
      <sheetData sheetId="1">
        <row r="2">
          <cell r="K2" t="str">
            <v>Joined, Trimmed, &amp; Cleaned for Checking</v>
          </cell>
        </row>
        <row r="3">
          <cell r="K3" t="str">
            <v>EARTH AND BASE WORKS</v>
          </cell>
        </row>
        <row r="4">
          <cell r="K4" t="str">
            <v>A001Clearing and GrubbingCW 3010-R4ha</v>
          </cell>
        </row>
        <row r="5">
          <cell r="K5" t="str">
            <v>A002Stripping and Stockpiling TopsoilCW 3110-R17m³</v>
          </cell>
        </row>
        <row r="6">
          <cell r="K6" t="str">
            <v>A003ExcavationCW 3110-R17m³</v>
          </cell>
        </row>
        <row r="7">
          <cell r="K7" t="str">
            <v>A004Sub-Grade CompactionCW 3110-R17m²</v>
          </cell>
        </row>
        <row r="8">
          <cell r="K8" t="str">
            <v>A005Placing Suitable Site Sub-base MaterialCW 3110-R17m³</v>
          </cell>
        </row>
        <row r="9">
          <cell r="K9" t="str">
            <v>A006Supplying and Placing Clay Borrow Sub-base MaterialCW 3110-R17m³</v>
          </cell>
        </row>
        <row r="10">
          <cell r="K10" t="str">
            <v>A007Crushed Sub-base MaterialCW 3110-R17</v>
          </cell>
        </row>
        <row r="11">
          <cell r="K11" t="str">
            <v>A007A50 mmtonne</v>
          </cell>
        </row>
        <row r="12">
          <cell r="K12" t="str">
            <v>A00850 mm - Limestonetonne</v>
          </cell>
        </row>
        <row r="13">
          <cell r="K13" t="str">
            <v>A03550 mm - Crushed Concretetonne</v>
          </cell>
        </row>
        <row r="14">
          <cell r="K14" t="str">
            <v>A035A100 mmtonne</v>
          </cell>
        </row>
        <row r="15">
          <cell r="K15" t="str">
            <v>A037100 mm - Limestonetonne</v>
          </cell>
        </row>
        <row r="16">
          <cell r="K16" t="str">
            <v>A038100 mm - Crushed Concretetonne</v>
          </cell>
        </row>
        <row r="17">
          <cell r="K17" t="str">
            <v>A038A150 mmtonne</v>
          </cell>
        </row>
        <row r="18">
          <cell r="K18" t="str">
            <v>A009150 mm - Limestonetonne</v>
          </cell>
        </row>
        <row r="19">
          <cell r="K19" t="str">
            <v>A036150 mm - Crushed Concretetonne</v>
          </cell>
        </row>
        <row r="20">
          <cell r="K20" t="str">
            <v>A010Supplying and Placing Base Course MaterialCW 3110-R17m³</v>
          </cell>
        </row>
        <row r="21">
          <cell r="K21" t="str">
            <v>A010ASupplying and Placing ^ Base Course MaterialCW 3110-R17m³</v>
          </cell>
        </row>
        <row r="22">
          <cell r="K22" t="str">
            <v>A011Asphalt Cuttings Base Course MaterialCW 3110-R17m³</v>
          </cell>
        </row>
        <row r="23">
          <cell r="K23" t="str">
            <v>A012Grading of BoulevardsCW 3110-R17m²</v>
          </cell>
        </row>
        <row r="24">
          <cell r="K24" t="str">
            <v>A013Ditch GradingCW 3110-R17m²</v>
          </cell>
        </row>
        <row r="25">
          <cell r="K25" t="str">
            <v>A014Boulevard ExcavationCW 3110-R17m³</v>
          </cell>
        </row>
        <row r="26">
          <cell r="K26" t="str">
            <v>A015Ditch ExcavationCW 3110-R17m³</v>
          </cell>
        </row>
        <row r="27">
          <cell r="K27" t="str">
            <v>A016Removal of Existing Concrete BasesCW 3110-R17</v>
          </cell>
        </row>
        <row r="28">
          <cell r="K28" t="str">
            <v>A017600 mm Diameter or Lesseach</v>
          </cell>
        </row>
        <row r="29">
          <cell r="K29" t="str">
            <v>A018Greater than 600 mm Diametereach</v>
          </cell>
        </row>
        <row r="30">
          <cell r="K30" t="str">
            <v>A019Imported Fill MaterialCW 3110-R17m³</v>
          </cell>
        </row>
        <row r="31">
          <cell r="K31" t="str">
            <v>A020Supplying and Placing LimeCW 3110-R17tonne</v>
          </cell>
        </row>
        <row r="32">
          <cell r="K32" t="str">
            <v>A021Supplying and Placing Portland CementCW 3110-R17tonne</v>
          </cell>
        </row>
        <row r="33">
          <cell r="K33" t="str">
            <v>A022BSeparation / Reinforcement Geotextile FabricCW 3130-R4m²</v>
          </cell>
        </row>
        <row r="34">
          <cell r="K34" t="str">
            <v>A022Separation Geotextile FabricCW 3130-R4m²</v>
          </cell>
        </row>
        <row r="35">
          <cell r="K35" t="str">
            <v>A022ASupply and Install GeogridCW 3135-R1m²</v>
          </cell>
        </row>
        <row r="36">
          <cell r="K36" t="str">
            <v>A023Preparation of Existing RoadwayCW 3150-R4m²</v>
          </cell>
        </row>
        <row r="37">
          <cell r="K37" t="str">
            <v>A024Surfacing MaterialCW 3150-R4</v>
          </cell>
        </row>
        <row r="38">
          <cell r="K38" t="str">
            <v>A025Granulartonne</v>
          </cell>
        </row>
        <row r="39">
          <cell r="K39" t="str">
            <v>A026Limestonetonne</v>
          </cell>
        </row>
        <row r="40">
          <cell r="K40" t="str">
            <v>A027Topsoil ExcavationCW 3170-R3m³</v>
          </cell>
        </row>
        <row r="41">
          <cell r="K41" t="str">
            <v>A028Common Excavation- Suitable site materialCW 3170-R3m³</v>
          </cell>
        </row>
        <row r="42">
          <cell r="K42" t="str">
            <v>A029Common Excavation- Unsuitable site materialCW 3170-R3m³</v>
          </cell>
        </row>
        <row r="43">
          <cell r="K43" t="str">
            <v>A030Fill MaterialCW 3170-R3</v>
          </cell>
        </row>
        <row r="44">
          <cell r="K44" t="str">
            <v>A031Placing Suitable Site Materialm³</v>
          </cell>
        </row>
        <row r="45">
          <cell r="K45" t="str">
            <v>A032Supplying and Placing Clay Borrow Materialm³</v>
          </cell>
        </row>
        <row r="46">
          <cell r="K46" t="str">
            <v>A033Supplying and Placing Imported Materialm³</v>
          </cell>
        </row>
        <row r="47">
          <cell r="K47" t="str">
            <v>A034Preparation of Existing Ground SurfaceCW 3170-R3m²</v>
          </cell>
        </row>
        <row r="48">
          <cell r="K48" t="str">
            <v>A038LAST USED CODE FOR SECTION</v>
          </cell>
        </row>
        <row r="49">
          <cell r="K49" t="str">
            <v>ROADWORK - REMOVALS/RENEWALS</v>
          </cell>
        </row>
        <row r="50">
          <cell r="K50" t="str">
            <v>B001Pavement RemovalCW 3110-R17</v>
          </cell>
        </row>
        <row r="51">
          <cell r="K51" t="str">
            <v>B002Concrete Pavementm²</v>
          </cell>
        </row>
        <row r="52">
          <cell r="K52" t="str">
            <v>B003Asphalt Pavementm²</v>
          </cell>
        </row>
        <row r="53">
          <cell r="K53" t="str">
            <v>B004Slab ReplacementCW 3230-R7</v>
          </cell>
        </row>
        <row r="54">
          <cell r="K54" t="str">
            <v>B005250 mm Concrete Pavement (Reinforced)m²</v>
          </cell>
        </row>
        <row r="55">
          <cell r="K55" t="str">
            <v>B006Pay Item Removed</v>
          </cell>
        </row>
        <row r="56">
          <cell r="K56" t="str">
            <v>B007250 mm Concrete Pavement (Plain-Dowelled)m²</v>
          </cell>
        </row>
        <row r="57">
          <cell r="K57" t="str">
            <v>B008230 mm Concrete Pavement (Reinforced)m²</v>
          </cell>
        </row>
        <row r="58">
          <cell r="K58" t="str">
            <v>B009Pay Item Removed</v>
          </cell>
        </row>
        <row r="59">
          <cell r="K59" t="str">
            <v>B010230 mm Concrete Pavement (Plain-Dowelled)m²</v>
          </cell>
        </row>
        <row r="60">
          <cell r="K60" t="str">
            <v>B011200 mm Concrete Pavement (Reinforced)m²</v>
          </cell>
        </row>
        <row r="61">
          <cell r="K61" t="str">
            <v>B012Pay Item Removed</v>
          </cell>
        </row>
        <row r="62">
          <cell r="K62" t="str">
            <v>B013200 mm Concrete Pavement (Plain-Dowelled)m²</v>
          </cell>
        </row>
        <row r="63">
          <cell r="K63" t="str">
            <v>B014150 mm Concrete Pavement (Reinforced)m²</v>
          </cell>
        </row>
        <row r="64">
          <cell r="K64" t="str">
            <v>B015Pay Item Removed</v>
          </cell>
        </row>
        <row r="65">
          <cell r="K65" t="str">
            <v>B016150 mm Concrete Pavement (Plain-Dowelled)m²</v>
          </cell>
        </row>
        <row r="66">
          <cell r="K66" t="str">
            <v>B017Partial Slab PatchesCW 3230-R7</v>
          </cell>
        </row>
        <row r="67">
          <cell r="K67" t="str">
            <v>B018250 mm Concrete Pavement (Type A)m²</v>
          </cell>
        </row>
        <row r="68">
          <cell r="K68" t="str">
            <v>B019250 mm Concrete Pavement (Type B)m²</v>
          </cell>
        </row>
        <row r="69">
          <cell r="K69" t="str">
            <v>B020250 mm Concrete Pavement (Type C)m²</v>
          </cell>
        </row>
        <row r="70">
          <cell r="K70" t="str">
            <v>B021250 mm Concrete Pavement (Type D)m²</v>
          </cell>
        </row>
        <row r="71">
          <cell r="K71" t="str">
            <v>B022230 mm Concrete Pavement (Type A)m²</v>
          </cell>
        </row>
        <row r="72">
          <cell r="K72" t="str">
            <v>B023230 mm Concrete Pavement (Type B)m²</v>
          </cell>
        </row>
        <row r="73">
          <cell r="K73" t="str">
            <v>B024230 mm Concrete Pavement (Type C)m²</v>
          </cell>
        </row>
        <row r="74">
          <cell r="K74" t="str">
            <v>B025230 mm Concrete Pavement (Type D)m²</v>
          </cell>
        </row>
        <row r="75">
          <cell r="K75" t="str">
            <v>B026200 mm Concrete Pavement (Type A)m²</v>
          </cell>
        </row>
        <row r="76">
          <cell r="K76" t="str">
            <v>B027200 mm Concrete Pavement (Type B)m²</v>
          </cell>
        </row>
        <row r="77">
          <cell r="K77" t="str">
            <v>B028200 mm Concrete Pavement (Type C)m²</v>
          </cell>
        </row>
        <row r="78">
          <cell r="K78" t="str">
            <v>B029200 mm Concrete Pavement (Type D)m²</v>
          </cell>
        </row>
        <row r="79">
          <cell r="K79" t="str">
            <v>B030150 mm Concrete Pavement (Type A)m²</v>
          </cell>
        </row>
        <row r="80">
          <cell r="K80" t="str">
            <v>B031150 mm Concrete Pavement (Type B)m²</v>
          </cell>
        </row>
        <row r="81">
          <cell r="K81" t="str">
            <v>B032150 mm Concrete Pavement (Type C)m²</v>
          </cell>
        </row>
        <row r="82">
          <cell r="K82" t="str">
            <v>B033150 mm Concrete Pavement (Type D)m²</v>
          </cell>
        </row>
        <row r="83">
          <cell r="K83" t="str">
            <v>B034-24Slab Replacement - Early Opening (24 hour)CW 3230-R7</v>
          </cell>
        </row>
        <row r="84">
          <cell r="K84" t="str">
            <v>B035-24250 mm Concrete Pavement (Reinforced)m²</v>
          </cell>
        </row>
        <row r="85">
          <cell r="K85" t="str">
            <v>B036Pay Item Removed</v>
          </cell>
        </row>
        <row r="86">
          <cell r="K86" t="str">
            <v>B037-24250 mm Concrete Pavement (Plain-Dowelled)m²</v>
          </cell>
        </row>
        <row r="87">
          <cell r="K87" t="str">
            <v>B038-24230 mm Concrete Pavement (Reinforced)m²</v>
          </cell>
        </row>
        <row r="88">
          <cell r="K88" t="str">
            <v>B039Pay Item Removed</v>
          </cell>
        </row>
        <row r="89">
          <cell r="K89" t="str">
            <v>B040-24230 mm Concrete Pavement (Plain-Dowelled)m²</v>
          </cell>
        </row>
        <row r="90">
          <cell r="K90" t="str">
            <v>B041-24200 mm Concrete Pavement (Reinforced)m²</v>
          </cell>
        </row>
        <row r="91">
          <cell r="K91" t="str">
            <v>B042Pay Item Removed</v>
          </cell>
        </row>
        <row r="92">
          <cell r="K92" t="str">
            <v>B043-24200 mm Concrete Pavement (Plain-Dowelled)m²</v>
          </cell>
        </row>
        <row r="93">
          <cell r="K93" t="str">
            <v>B044-24150 mm Concrete Pavement (Reinforced)m²</v>
          </cell>
        </row>
        <row r="94">
          <cell r="K94" t="str">
            <v>B045Pay Item Removed</v>
          </cell>
        </row>
        <row r="95">
          <cell r="K95" t="str">
            <v>B046-24150 mm Concrete Pavement (Plain-Dowelled)m²</v>
          </cell>
        </row>
        <row r="96">
          <cell r="K96" t="str">
            <v>B047-24Partial Slab Patches - Early Opening (24 hour)CW 3230-R7</v>
          </cell>
        </row>
        <row r="97">
          <cell r="K97" t="str">
            <v>B048-24250 mm Concrete Pavement (Type A)m²</v>
          </cell>
        </row>
        <row r="98">
          <cell r="K98" t="str">
            <v>B049-24250 mm Concrete Pavement (Type B)m²</v>
          </cell>
        </row>
        <row r="99">
          <cell r="K99" t="str">
            <v>B050-24250 mm Concrete Pavement (Type C)m²</v>
          </cell>
        </row>
        <row r="100">
          <cell r="K100" t="str">
            <v>B051-24250 mm Concrete Pavement (Type D)m²</v>
          </cell>
        </row>
        <row r="101">
          <cell r="K101" t="str">
            <v>B052-24230 mm Concrete Pavement (Type A)m²</v>
          </cell>
        </row>
        <row r="102">
          <cell r="K102" t="str">
            <v>B053-24230 mm Concrete Pavement (Type B)m²</v>
          </cell>
        </row>
        <row r="103">
          <cell r="K103" t="str">
            <v>B054-24230 mm Concrete Pavement (Type C)m²</v>
          </cell>
        </row>
        <row r="104">
          <cell r="K104" t="str">
            <v>B055-24230 mm Concrete Pavement (Type D)m²</v>
          </cell>
        </row>
        <row r="105">
          <cell r="K105" t="str">
            <v>B056-24200 mm Concrete Pavement (Type A)m²</v>
          </cell>
        </row>
        <row r="106">
          <cell r="K106" t="str">
            <v>B057-24200 mm Concrete Pavement (Type B)m²</v>
          </cell>
        </row>
        <row r="107">
          <cell r="K107" t="str">
            <v>B058-24200 mm Concrete Pavement (Type C)m²</v>
          </cell>
        </row>
        <row r="108">
          <cell r="K108" t="str">
            <v>B059-24200 mm Concrete Pavement (Type D)m²</v>
          </cell>
        </row>
        <row r="109">
          <cell r="K109" t="str">
            <v>B060-24150 mm Concrete Pavement (Type A)m²</v>
          </cell>
        </row>
        <row r="110">
          <cell r="K110" t="str">
            <v>B061-24150 mm Concrete Pavement (Type B)m²</v>
          </cell>
        </row>
        <row r="111">
          <cell r="K111" t="str">
            <v>B062-24150 mm Concrete Pavement (Type C)m²</v>
          </cell>
        </row>
        <row r="112">
          <cell r="K112" t="str">
            <v>B063-24150 mm Concrete Pavement (Type D)m²</v>
          </cell>
        </row>
        <row r="113">
          <cell r="K113" t="str">
            <v>B064-72Slab Replacement - Early Opening (72 hour)CW 3230-R7</v>
          </cell>
        </row>
        <row r="114">
          <cell r="K114" t="str">
            <v>B065-72250 mm Concrete Pavement (Reinforced)m²</v>
          </cell>
        </row>
        <row r="115">
          <cell r="K115" t="str">
            <v>B066Pay Item Removed</v>
          </cell>
        </row>
        <row r="116">
          <cell r="K116" t="str">
            <v>B067-72250 mm Concrete Pavement (Plain-Dowelled)m²</v>
          </cell>
        </row>
        <row r="117">
          <cell r="K117" t="str">
            <v>B068-72230 mm Concrete Pavement (Reinforced)m²</v>
          </cell>
        </row>
        <row r="118">
          <cell r="K118" t="str">
            <v>B069Pay Item Removed</v>
          </cell>
        </row>
        <row r="119">
          <cell r="K119" t="str">
            <v>B070-72230 mm Concrete Pavement (Plain-Dowelled)m²</v>
          </cell>
        </row>
        <row r="120">
          <cell r="K120" t="str">
            <v>B071-72200 mm Concrete Pavement (Reinforced)m²</v>
          </cell>
        </row>
        <row r="121">
          <cell r="K121" t="str">
            <v>B072Pay Item Removed</v>
          </cell>
        </row>
        <row r="122">
          <cell r="K122" t="str">
            <v>B073-72200 mm Concrete Pavement (Plain-Dowelled)m²</v>
          </cell>
        </row>
        <row r="123">
          <cell r="K123" t="str">
            <v>B074-72150 mm Concrete Pavement (Reinforced)m²</v>
          </cell>
        </row>
        <row r="124">
          <cell r="K124" t="str">
            <v>B075Pay Item Removed</v>
          </cell>
        </row>
        <row r="125">
          <cell r="K125" t="str">
            <v>B076-72150 mm Concrete Pavement (Plain-Dowelled)m²</v>
          </cell>
        </row>
        <row r="126">
          <cell r="K126" t="str">
            <v>B077-72Partial Slab Patches - Early Opening (72 hour)CW 3230-R7</v>
          </cell>
        </row>
        <row r="127">
          <cell r="K127" t="str">
            <v>B078-72250 mm Concrete Pavement (Type A)m²</v>
          </cell>
        </row>
        <row r="128">
          <cell r="K128" t="str">
            <v>B079-72250 mm Concrete Pavement (Type B)m²</v>
          </cell>
        </row>
        <row r="129">
          <cell r="K129" t="str">
            <v>B080-72250 mm Concrete Pavement (Type C)m²</v>
          </cell>
        </row>
        <row r="130">
          <cell r="K130" t="str">
            <v>B081-72250 mm Concrete Pavement (Type D)m²</v>
          </cell>
        </row>
        <row r="131">
          <cell r="K131" t="str">
            <v>B082-72230 mm Concrete Pavement (Type A)m²</v>
          </cell>
        </row>
        <row r="132">
          <cell r="K132" t="str">
            <v>B083-72230 mm Concrete Pavement (Type B)m²</v>
          </cell>
        </row>
        <row r="133">
          <cell r="K133" t="str">
            <v>B084-72230 mm Concrete Pavement (Type C)m²</v>
          </cell>
        </row>
        <row r="134">
          <cell r="K134" t="str">
            <v>B085-72230 mm Concrete Pavement (Type D)m²</v>
          </cell>
        </row>
        <row r="135">
          <cell r="K135" t="str">
            <v>B086-72200 mm Concrete Pavement (Type A)m²</v>
          </cell>
        </row>
        <row r="136">
          <cell r="K136" t="str">
            <v>B087-72200 mm Concrete Pavement (Type B)m²</v>
          </cell>
        </row>
        <row r="137">
          <cell r="K137" t="str">
            <v>B088-72200 mm Concrete Pavement (Type C)m²</v>
          </cell>
        </row>
        <row r="138">
          <cell r="K138" t="str">
            <v>B089-72200 mm Concrete Pavement (Type D)m²</v>
          </cell>
        </row>
        <row r="139">
          <cell r="K139" t="str">
            <v>B090-72150 mm Concrete Pavement (Type A)m²</v>
          </cell>
        </row>
        <row r="140">
          <cell r="K140" t="str">
            <v>B091-72150 mm Concrete Pavement (Type B)m²</v>
          </cell>
        </row>
        <row r="141">
          <cell r="K141" t="str">
            <v>B092-72150 mm Concrete Pavement (Type C)m²</v>
          </cell>
        </row>
        <row r="142">
          <cell r="K142" t="str">
            <v>B093-72150 mm Concrete Pavement (Type D)m²</v>
          </cell>
        </row>
        <row r="143">
          <cell r="K143" t="str">
            <v>B093APartial Depth Planing of Existing Jointsm²</v>
          </cell>
        </row>
        <row r="144">
          <cell r="K144" t="str">
            <v>B093BAsphalt Patching of Partial Depth Jointsm²</v>
          </cell>
        </row>
        <row r="145">
          <cell r="K145" t="str">
            <v>B094Drilled DowelsCW 3230-R7</v>
          </cell>
        </row>
        <row r="146">
          <cell r="K146" t="str">
            <v>B09519.1 mm Diametereach</v>
          </cell>
        </row>
        <row r="147">
          <cell r="K147" t="str">
            <v>B09628.6 mm Diametereach</v>
          </cell>
        </row>
        <row r="148">
          <cell r="K148" t="str">
            <v>B097Drilled Tie BarsCW 3230-R7</v>
          </cell>
        </row>
        <row r="149">
          <cell r="K149" t="str">
            <v>B09820 M Deformed Tie Bareach</v>
          </cell>
        </row>
        <row r="150">
          <cell r="K150" t="str">
            <v>B09925 M Deformed Tie Bareach</v>
          </cell>
        </row>
        <row r="151">
          <cell r="K151" t="str">
            <v>B100rMiscellaneous Concrete Slab RemovalCW 3235-R9</v>
          </cell>
        </row>
        <row r="152">
          <cell r="K152" t="str">
            <v>B101rMedian Slabm²</v>
          </cell>
        </row>
        <row r="153">
          <cell r="K153" t="str">
            <v>B102rMonolithic Median Slabm²</v>
          </cell>
        </row>
        <row r="154">
          <cell r="K154" t="str">
            <v>B103rSafety Medianm²</v>
          </cell>
        </row>
        <row r="155">
          <cell r="K155" t="str">
            <v>B104r100 mm Sidewalkm²</v>
          </cell>
        </row>
        <row r="156">
          <cell r="K156" t="str">
            <v>B104rA150 mm Reinforced Sidewalkm²</v>
          </cell>
        </row>
        <row r="157">
          <cell r="K157" t="str">
            <v>B105rBullnosem²</v>
          </cell>
        </row>
        <row r="158">
          <cell r="K158" t="str">
            <v>B106rMonolithic Curb and Sidewalkm²</v>
          </cell>
        </row>
        <row r="159">
          <cell r="K159" t="str">
            <v>B107iMiscellaneous Concrete Slab InstallationCW 3235-R9</v>
          </cell>
        </row>
        <row r="160">
          <cell r="K160" t="str">
            <v>B108iMedian SlabSD-227Am²</v>
          </cell>
        </row>
        <row r="161">
          <cell r="K161" t="str">
            <v>B109iMonolithic Median SlabSD-226Am²</v>
          </cell>
        </row>
        <row r="162">
          <cell r="K162" t="str">
            <v>B110iSafety MedianSD-226Bm²</v>
          </cell>
        </row>
        <row r="163">
          <cell r="K163" t="str">
            <v>B111i100 mm SidewalkSD-228Am²</v>
          </cell>
        </row>
        <row r="164">
          <cell r="K164" t="str">
            <v>B111iA150 mm Reinforced Sidewalkm²</v>
          </cell>
        </row>
        <row r="165">
          <cell r="K165" t="str">
            <v>B112iBullnoseSD-227Cm²</v>
          </cell>
        </row>
        <row r="166">
          <cell r="K166" t="str">
            <v>B113iMonolithic Curb and SidewalkSD-228Bm²</v>
          </cell>
        </row>
        <row r="167">
          <cell r="K167" t="str">
            <v>B114rlMiscellaneous Concrete Slab RenewalCW 3235-R9</v>
          </cell>
        </row>
        <row r="168">
          <cell r="K168" t="str">
            <v>B115rlMedian SlabSD-227Am²</v>
          </cell>
        </row>
        <row r="169">
          <cell r="K169" t="str">
            <v>B116rlMonolithic Median SlabSD-226Am²</v>
          </cell>
        </row>
        <row r="170">
          <cell r="K170" t="str">
            <v>B117rlSafety MedianSD-226Bm²</v>
          </cell>
        </row>
        <row r="171">
          <cell r="K171" t="str">
            <v>B118rl100 mm SidewalkSD-228A</v>
          </cell>
        </row>
        <row r="172">
          <cell r="K172" t="str">
            <v>B119rlLess than 5 sq.m.m²</v>
          </cell>
        </row>
        <row r="173">
          <cell r="K173" t="str">
            <v>B120rl5 sq.m. to 20 sq.m.m²</v>
          </cell>
        </row>
        <row r="174">
          <cell r="K174" t="str">
            <v>B121rlGreater than 20 sq.m.m²</v>
          </cell>
        </row>
        <row r="175">
          <cell r="K175" t="str">
            <v>B121rlA150 mm Reinforced Sidewalk</v>
          </cell>
        </row>
        <row r="176">
          <cell r="K176" t="str">
            <v>B121rlBLess than 5 sq.m.m²</v>
          </cell>
        </row>
        <row r="177">
          <cell r="K177" t="str">
            <v>B121rlC5 sq.m. to 20 sq.m.m²</v>
          </cell>
        </row>
        <row r="178">
          <cell r="K178" t="str">
            <v>B121rlDGreater than 20 sq.m.m²</v>
          </cell>
        </row>
        <row r="179">
          <cell r="K179" t="str">
            <v>B122rlBullnoseSD-227Cm²</v>
          </cell>
        </row>
        <row r="180">
          <cell r="K180" t="str">
            <v>B123rlMonolithic Curb and SidewalkSD-228Bm²</v>
          </cell>
        </row>
        <row r="181">
          <cell r="K181" t="str">
            <v>B124Adjustment of Precast Sidewalk BlocksCW 3235-R9m²</v>
          </cell>
        </row>
        <row r="182">
          <cell r="K182" t="str">
            <v>B125Supply of Precast Sidewalk BlocksCW 3235-R9m²</v>
          </cell>
        </row>
        <row r="183">
          <cell r="K183" t="str">
            <v>B125ARemoval of Precast Sidewalk BlocksCW 3235-R9m²</v>
          </cell>
        </row>
        <row r="184">
          <cell r="K184" t="str">
            <v>B126rConcrete Curb RemovalCW 3240-R10</v>
          </cell>
        </row>
        <row r="185">
          <cell r="K185" t="str">
            <v>B127rBarrier ^m</v>
          </cell>
        </row>
        <row r="186">
          <cell r="K186" t="str">
            <v>B128rModified Barrier (Integral)m</v>
          </cell>
        </row>
        <row r="187">
          <cell r="K187" t="str">
            <v>B129rCurb and Gutterm</v>
          </cell>
        </row>
        <row r="188">
          <cell r="K188" t="str">
            <v>B130rMountable Curbm</v>
          </cell>
        </row>
        <row r="189">
          <cell r="K189" t="str">
            <v>B131rLip CurbSD-202Cm</v>
          </cell>
        </row>
        <row r="190">
          <cell r="K190" t="str">
            <v>B132rCurb Rampm</v>
          </cell>
        </row>
        <row r="191">
          <cell r="K191" t="str">
            <v>B133rSafety Curbm</v>
          </cell>
        </row>
        <row r="192">
          <cell r="K192" t="str">
            <v>B134rSplash Strip ^m</v>
          </cell>
        </row>
        <row r="193">
          <cell r="K193" t="str">
            <v>B135iConcrete Curb InstallationCW 3240-R10</v>
          </cell>
        </row>
        <row r="194">
          <cell r="K194" t="str">
            <v>B136iBarrier (^ mm reveal ht, Dowelled)SD-205m</v>
          </cell>
        </row>
        <row r="195">
          <cell r="K195" t="str">
            <v>B137iBarrier (^ mm reveal ht, Separate)SD-203Am</v>
          </cell>
        </row>
        <row r="196">
          <cell r="K196" t="str">
            <v>B138iBarrier (^ mm reveal ht, Integral)SD-204m</v>
          </cell>
        </row>
        <row r="197">
          <cell r="K197" t="str">
            <v>B139iModified Barrier (^ mm reveal ht, Dowelled)SD-203Bm</v>
          </cell>
        </row>
        <row r="198">
          <cell r="K198" t="str">
            <v>B140iModified Barrier (^ mm reveal ht, Integral)SD-203Bm</v>
          </cell>
        </row>
        <row r="199">
          <cell r="K199" t="str">
            <v>B141iMountable Curb (^ mm reveal ht, Integral)SD-201m</v>
          </cell>
        </row>
        <row r="200">
          <cell r="K200" t="str">
            <v>B142iCurb and Gutter (^ mm reveal ht, Barrier, Integral, 600 mm width, 150 mm Plain Concrete Pavement)SD-200m</v>
          </cell>
        </row>
        <row r="201">
          <cell r="K201" t="str">
            <v>B143iCurb and Gutter (^ mm reveal ht, Modified Barrier, Integral, 600 mm width, 150 mm Plain Concrete Pavement)SD-200 SD-203Bm</v>
          </cell>
        </row>
        <row r="202">
          <cell r="K202" t="str">
            <v>B144iCurb and Gutter (40 mm reveal ht, Lip Curb, Integral, 600 mm width, 150 mm Plain Concrete Pavement)SD-200m</v>
          </cell>
        </row>
        <row r="203">
          <cell r="K203" t="str">
            <v>B145iCurb and Gutter (8-12 mm reveal ht, Curb Ramp, Integral, 600 mm width, 150 mm Plain Concrete Pavement)SD-200m</v>
          </cell>
        </row>
        <row r="204">
          <cell r="K204" t="str">
            <v>B146iLip Curb (125 mm reveal ht, Integral)m</v>
          </cell>
        </row>
        <row r="205">
          <cell r="K205" t="str">
            <v>B147iLip Curb (75 mm reveal ht, Integral)SD-202Am</v>
          </cell>
        </row>
        <row r="206">
          <cell r="K206" t="str">
            <v>B148iLip Curb (40 mm reveal ht, Integral)SD-202Bm</v>
          </cell>
        </row>
        <row r="207">
          <cell r="K207" t="str">
            <v>B149iModified Lip Curb (^ mm reveal ht, Dowelled)SD-202Cm</v>
          </cell>
        </row>
        <row r="208">
          <cell r="K208" t="str">
            <v>B150iCurb Ramp (8-12 mm reveal ht, Integral)SD-229A,B,Cm</v>
          </cell>
        </row>
        <row r="209">
          <cell r="K209" t="str">
            <v>B184iCurb Ramp (8-12 mm reveal ht, Monolithic)SD-229A,B,Cm</v>
          </cell>
        </row>
        <row r="210">
          <cell r="K210" t="str">
            <v>B151iSafety Curb (330 mm reveal ht)SD-206Bm</v>
          </cell>
        </row>
        <row r="211">
          <cell r="K211" t="str">
            <v>B152Pay Item Removed</v>
          </cell>
        </row>
        <row r="212">
          <cell r="K212" t="str">
            <v>B153Pay Item Removed</v>
          </cell>
        </row>
        <row r="213">
          <cell r="K213" t="str">
            <v>B210iSplash Strip (180 mm reveal ht, Monolithic Barrier Curb, 750 mm width)SD-223Am</v>
          </cell>
        </row>
        <row r="214">
          <cell r="K214" t="str">
            <v>B211iSplash Strip (150 mm reveal ht, Monolithic Barrier Curb, 750 mm width)SD-223Am</v>
          </cell>
        </row>
        <row r="215">
          <cell r="K215" t="str">
            <v>B212iSplash Strip (150 mm reveal ht, Monolithic Modified Barrier Curb, 750 mm width)SD-223Am</v>
          </cell>
        </row>
        <row r="216">
          <cell r="K216" t="str">
            <v>B213iSplash Strip, (Separate, 600 mm width)SD-223Bm</v>
          </cell>
        </row>
        <row r="217">
          <cell r="K217" t="str">
            <v>B154rlConcrete Curb RenewalCW 3240-R10</v>
          </cell>
        </row>
        <row r="218">
          <cell r="K218" t="str">
            <v>B155rlBarrier (^ mm reveal ht, Dowelled)SD-205,SD-206A</v>
          </cell>
        </row>
        <row r="219">
          <cell r="K219" t="str">
            <v>B156rlLess than 3 mm</v>
          </cell>
        </row>
        <row r="220">
          <cell r="K220" t="str">
            <v>B157rl3 m to 30 mm</v>
          </cell>
        </row>
        <row r="221">
          <cell r="K221" t="str">
            <v>B158rlGreater than 30 mm</v>
          </cell>
        </row>
        <row r="222">
          <cell r="K222" t="str">
            <v>B159rlBarrier (^ mm reveal ht, Separate)SD-203A</v>
          </cell>
        </row>
        <row r="223">
          <cell r="K223" t="str">
            <v>B160rlLess than 3 mm</v>
          </cell>
        </row>
        <row r="224">
          <cell r="K224" t="str">
            <v>B161rl3 m to 30 mm</v>
          </cell>
        </row>
        <row r="225">
          <cell r="K225" t="str">
            <v>B162rlGreater than 30 mm</v>
          </cell>
        </row>
        <row r="226">
          <cell r="K226" t="str">
            <v>B163rlBarrier (^ mm reveal ht, Integral)SD-204</v>
          </cell>
        </row>
        <row r="227">
          <cell r="K227" t="str">
            <v>B164rlLess than 3 mm</v>
          </cell>
        </row>
        <row r="228">
          <cell r="K228" t="str">
            <v>B165rl3 m to 30 mm</v>
          </cell>
        </row>
        <row r="229">
          <cell r="K229" t="str">
            <v>B166rlGreater than 30 mm</v>
          </cell>
        </row>
        <row r="230">
          <cell r="K230" t="str">
            <v>B167rlModified Barrier (^ mm reveal ht, Dowelled)SD-203Bm</v>
          </cell>
        </row>
        <row r="231">
          <cell r="K231" t="str">
            <v>B168rlModified Barrier (^ mm reveal ht Integral)SD-203Bm</v>
          </cell>
        </row>
        <row r="232">
          <cell r="K232" t="str">
            <v>B169rlMountable Curb (^ mm reveal ht Integral)SD-201m</v>
          </cell>
        </row>
        <row r="233">
          <cell r="K233" t="str">
            <v>B170rlCurb and Gutter (^ mm reveal ht, Barrier, Integral, 600 mm width, 150 mm Plain Concrete Pavement)SD-200</v>
          </cell>
        </row>
        <row r="234">
          <cell r="K234" t="str">
            <v>B171rlLess than 3 mm</v>
          </cell>
        </row>
        <row r="235">
          <cell r="K235" t="str">
            <v>B172rl3 m to 30 mm</v>
          </cell>
        </row>
        <row r="236">
          <cell r="K236" t="str">
            <v>B173rlGreater than 30 mm</v>
          </cell>
        </row>
        <row r="237">
          <cell r="K237" t="str">
            <v>B174rlCurb and Gutter (^ mm reveal ht, Modified Barrier, Integral, - 600 mm width, 150 mm Plain Concrete Pavement)SD-200 SD-203B</v>
          </cell>
        </row>
        <row r="238">
          <cell r="K238" t="str">
            <v>B175rlLess than 3 mm</v>
          </cell>
        </row>
        <row r="239">
          <cell r="K239" t="str">
            <v>B176rl3 m to 30 mm</v>
          </cell>
        </row>
        <row r="240">
          <cell r="K240" t="str">
            <v>B177rlGreater than 30 mm</v>
          </cell>
        </row>
        <row r="241">
          <cell r="K241" t="str">
            <v>B178rlCurb and Gutter (^ mm reveal ht, Lip Curb, Integral, 600 mm width, 150 mm Plain Concrete Pavement)SD-200</v>
          </cell>
        </row>
        <row r="242">
          <cell r="K242" t="str">
            <v>B179rlLess than 3 mm</v>
          </cell>
        </row>
        <row r="243">
          <cell r="K243" t="str">
            <v>B180rl3 m to 30 mm</v>
          </cell>
        </row>
        <row r="244">
          <cell r="K244" t="str">
            <v>B181rlGreater than 30 mm</v>
          </cell>
        </row>
        <row r="245">
          <cell r="K245" t="str">
            <v>B182rlLip Curb (40 mm reveal ht, Integral)SD-202Bm</v>
          </cell>
        </row>
        <row r="246">
          <cell r="K246" t="str">
            <v>B183rlModified Lip Curb (^ mm reveal ht, Dowelled)SD-202Cm</v>
          </cell>
        </row>
        <row r="247">
          <cell r="K247" t="str">
            <v>B184rlCurb Ramp (8-12 mm reveal ht, Integral)SD-229C,Dm</v>
          </cell>
        </row>
        <row r="248">
          <cell r="K248" t="str">
            <v>B214rlCurb Ramp (8-12 mm reveal ht, Monolithic)SD-229C,Dm</v>
          </cell>
        </row>
        <row r="249">
          <cell r="K249" t="str">
            <v>B185rlSafety Curb (^ mm reveal ht)SD-206Bm</v>
          </cell>
        </row>
        <row r="250">
          <cell r="K250" t="str">
            <v>B215rlSplash Strip (180 mm reveal ht, Monolithic Barrier Curb, 750 mm width)SD-223Am</v>
          </cell>
        </row>
        <row r="251">
          <cell r="K251" t="str">
            <v>B216rlSplash Strip (150 mm reveal ht, Monolithic Barrier Curb, 750 mm width)SD-223Am</v>
          </cell>
        </row>
        <row r="252">
          <cell r="K252" t="str">
            <v>B217rlSplash Strip (150 mm reveal ht, Monolithic Modified Barrier Curb, 750 mm width)SD-223Am</v>
          </cell>
        </row>
        <row r="253">
          <cell r="K253" t="str">
            <v>B218rlSplash Strip, (Separate, 600 mm width)SD-223Bm</v>
          </cell>
        </row>
        <row r="254">
          <cell r="K254" t="str">
            <v>B186rlSplash Strip (^ mm reveal ht, Barrier Curb, Integral, 600 mm width)SD-227Bm</v>
          </cell>
        </row>
        <row r="255">
          <cell r="K255" t="str">
            <v>B187rlSplash Strip (^ mm reveal ht, Modified Barrier Curb, Integral, 600 mm width)SD-227B SD-203Bm</v>
          </cell>
        </row>
        <row r="256">
          <cell r="K256" t="str">
            <v>B188Supply and Installation of Dowel AssembliesCW 3310-R14m</v>
          </cell>
        </row>
        <row r="257">
          <cell r="K257" t="str">
            <v>B189Regrading Existing Interlocking Paving StonesCW 3330-R5m²</v>
          </cell>
        </row>
        <row r="258">
          <cell r="K258" t="str">
            <v>B190Construction of Asphaltic Concrete OverlayCW 3410-R9</v>
          </cell>
        </row>
        <row r="259">
          <cell r="K259" t="str">
            <v>B191Main Line Paving</v>
          </cell>
        </row>
        <row r="260">
          <cell r="K260" t="str">
            <v>B193Type IAtonne</v>
          </cell>
        </row>
        <row r="261">
          <cell r="K261" t="str">
            <v>B192Type Itonne</v>
          </cell>
        </row>
        <row r="262">
          <cell r="K262" t="str">
            <v>B194Tie-ins and Approaches</v>
          </cell>
        </row>
        <row r="263">
          <cell r="K263" t="str">
            <v>B195Type IAtonne</v>
          </cell>
        </row>
        <row r="264">
          <cell r="K264" t="str">
            <v>B196Type Itonne</v>
          </cell>
        </row>
        <row r="265">
          <cell r="K265" t="str">
            <v>B197Type IItonne</v>
          </cell>
        </row>
        <row r="266">
          <cell r="K266" t="str">
            <v>B198Construction of Asphaltic Concrete Base Course (Type III)CW 3410-R9tonne</v>
          </cell>
        </row>
        <row r="267">
          <cell r="K267" t="str">
            <v>B199Construction of Asphalt PatchesCW 3410-R9m²</v>
          </cell>
        </row>
        <row r="268">
          <cell r="K268" t="str">
            <v>B200Planing of PavementCW 3450-R5</v>
          </cell>
        </row>
        <row r="269">
          <cell r="K269" t="str">
            <v>B2010 - 50 mm Depth (Asphalt)m²</v>
          </cell>
        </row>
        <row r="270">
          <cell r="K270" t="str">
            <v>B20250 - 100 mm Depth (Asphalt)m²</v>
          </cell>
        </row>
        <row r="271">
          <cell r="K271" t="str">
            <v>B2030 - 50 mm Depth (Concrete)m²</v>
          </cell>
        </row>
        <row r="272">
          <cell r="K272" t="str">
            <v>B20450 - 100 mm Depth (Concrete)m²</v>
          </cell>
        </row>
        <row r="273">
          <cell r="K273" t="str">
            <v>B205Moisture Barrier/Stress Absorption Geotextile Fabricm²</v>
          </cell>
        </row>
        <row r="274">
          <cell r="K274" t="str">
            <v>B206Pavement Repair Fabricm²</v>
          </cell>
        </row>
        <row r="275">
          <cell r="K275" t="str">
            <v>B207Pavement Patchingm²</v>
          </cell>
        </row>
        <row r="276">
          <cell r="K276" t="str">
            <v>B208Crack and Seating Pavementm²</v>
          </cell>
        </row>
        <row r="277">
          <cell r="K277" t="str">
            <v>B209Partial Depth Saw-Cuttingm</v>
          </cell>
        </row>
        <row r="278">
          <cell r="K278" t="str">
            <v>B219Detectable Warning Surface TilesCW 3326</v>
          </cell>
        </row>
        <row r="279">
          <cell r="K279" t="str">
            <v>B220300 mm X 300 mmeach</v>
          </cell>
        </row>
        <row r="280">
          <cell r="K280" t="str">
            <v>B221610 mm X 1220 mmeach</v>
          </cell>
        </row>
        <row r="281">
          <cell r="K281" t="str">
            <v>B221LAST USED CODE FOR SECTION</v>
          </cell>
        </row>
        <row r="282">
          <cell r="K282" t="str">
            <v>ROADWORK - NEW CONSTRUCTION</v>
          </cell>
        </row>
        <row r="283">
          <cell r="K283" t="str">
            <v>C001Concrete Pavements, Median Slabs, Bull-noses, and Safety MediansCW 3310-R14</v>
          </cell>
        </row>
        <row r="284">
          <cell r="K284" t="str">
            <v>C002Construction of 250 mm Concrete Pavement (Reinforced)m²</v>
          </cell>
        </row>
        <row r="285">
          <cell r="K285" t="str">
            <v>C003Pay Item Removed</v>
          </cell>
        </row>
        <row r="286">
          <cell r="K286" t="str">
            <v>C004Construction of 250 mm Concrete Pavement (Plain-Dowelled)m²</v>
          </cell>
        </row>
        <row r="287">
          <cell r="K287" t="str">
            <v>C005Construction of 230 mm Concrete Pavement (Reinforced)m²</v>
          </cell>
        </row>
        <row r="288">
          <cell r="K288" t="str">
            <v>C006Pay Item Removed</v>
          </cell>
        </row>
        <row r="289">
          <cell r="K289" t="str">
            <v>C007Construction of 230 mm Concrete Pavement (Plain-Dowelled)m²</v>
          </cell>
        </row>
        <row r="290">
          <cell r="K290" t="str">
            <v>C008Construction of 200 mm Concrete Pavement (Reinforced)m²</v>
          </cell>
        </row>
        <row r="291">
          <cell r="K291" t="str">
            <v>C009Pay Item Removed</v>
          </cell>
        </row>
        <row r="292">
          <cell r="K292" t="str">
            <v>C010Construction of 200 mm Concrete Pavement (Plain-Dowelled)m²</v>
          </cell>
        </row>
        <row r="293">
          <cell r="K293" t="str">
            <v>C011Construction of 150 mm Concrete Pavement (Reinforced)m²</v>
          </cell>
        </row>
        <row r="294">
          <cell r="K294" t="str">
            <v>C012Pay Item Removed</v>
          </cell>
        </row>
        <row r="295">
          <cell r="K295" t="str">
            <v>C013Construction of 150 mm Concrete Pavement (Plain-Dowelled)m²</v>
          </cell>
        </row>
        <row r="296">
          <cell r="K296" t="str">
            <v>C014Construction of Concrete Median SlabsSD-227Am²</v>
          </cell>
        </row>
        <row r="297">
          <cell r="K297" t="str">
            <v>C015Construction of Monolithic Concrete Median SlabsSD-226Am²</v>
          </cell>
        </row>
        <row r="298">
          <cell r="K298" t="str">
            <v>C016Construction of Concrete Safety MediansSD-226Bm²</v>
          </cell>
        </row>
        <row r="299">
          <cell r="K299" t="str">
            <v>C017Construction of Monolithic Curb and SidewalkSD-228Bm²</v>
          </cell>
        </row>
        <row r="300">
          <cell r="K300" t="str">
            <v>C018Construction of Monolithic Concrete Bull-nosesSD-227Cm²</v>
          </cell>
        </row>
        <row r="301">
          <cell r="K301" t="str">
            <v>C019Concrete Pavements for Early OpeningCW 3310-R14</v>
          </cell>
        </row>
        <row r="302">
          <cell r="K302" t="str">
            <v>C020Construction of 250 mm Concrete Pavement for Early Opening ^ (Reinforced)m²</v>
          </cell>
        </row>
        <row r="303">
          <cell r="K303" t="str">
            <v>C021Pay Item Removed</v>
          </cell>
        </row>
        <row r="304">
          <cell r="K304" t="str">
            <v>C022Construction of 250 mm Concrete Pavement for Early Opening ^ (Plain-Dowelled)m²</v>
          </cell>
        </row>
        <row r="305">
          <cell r="K305" t="str">
            <v>C023Construction of 230 mm Concrete Pavement for Early Opening ^ (Reinforced)m²</v>
          </cell>
        </row>
        <row r="306">
          <cell r="K306" t="str">
            <v>C024Pay Item Removed</v>
          </cell>
        </row>
        <row r="307">
          <cell r="K307" t="str">
            <v>C025Construction of 230 mm Concrete Pavement for Early Opening ^ (Plain-Dowelled)m²</v>
          </cell>
        </row>
        <row r="308">
          <cell r="K308" t="str">
            <v>C026Construction of 200 mm Concrete Pavement for Early Opening ^ (Reinforced)m²</v>
          </cell>
        </row>
        <row r="309">
          <cell r="K309" t="str">
            <v>C027Pay Item Removed</v>
          </cell>
        </row>
        <row r="310">
          <cell r="K310" t="str">
            <v>C028Construction of 200 mm Concrete Pavement for Early Opening ^ (Plain-Dowelled)m²</v>
          </cell>
        </row>
        <row r="311">
          <cell r="K311" t="str">
            <v>C029Construction of 150 mm Concrete Pavement for Early Opening ^ (Reinforced)m²</v>
          </cell>
        </row>
        <row r="312">
          <cell r="K312" t="str">
            <v>C030Pay Item Removed</v>
          </cell>
        </row>
        <row r="313">
          <cell r="K313" t="str">
            <v>C031Construction of 150 mm Concrete Pavement for Early Opening ^ (Plain-Dowelled)m²</v>
          </cell>
        </row>
        <row r="314">
          <cell r="K314" t="str">
            <v>C032Concrete Curbs, Curb and Gutter, and Splash StripsCW 3310-R14</v>
          </cell>
        </row>
        <row r="315">
          <cell r="K315" t="str">
            <v>C033Construction of Barrier (^ mm ht, Dowelled)SD-205m</v>
          </cell>
        </row>
        <row r="316">
          <cell r="K316" t="str">
            <v>C034Construction of Barrier (^ mm ht, Separate)SD-203Am</v>
          </cell>
        </row>
        <row r="317">
          <cell r="K317" t="str">
            <v>C035Construction of Barrier (^ mm ht, Integral)SD-204m</v>
          </cell>
        </row>
        <row r="318">
          <cell r="K318" t="str">
            <v>C036Construction of Modified Barrier (^ mm ht, Dowelled)SD-203Bm</v>
          </cell>
        </row>
        <row r="319">
          <cell r="K319" t="str">
            <v>C037Construction of Modified Barrier (^ mm ht, Integral)SD-203Bm</v>
          </cell>
        </row>
        <row r="320">
          <cell r="K320" t="str">
            <v>C038Construction of Curb and Gutter (^ mm ht, Barrier, Integral, 600 mm width, 150 mm Plain Concrete Pavement)SD-200m</v>
          </cell>
        </row>
        <row r="321">
          <cell r="K321" t="str">
            <v>C039Construction of Curb and Gutter (^ mm ht, Modified Barrier, Integral, 600 mm width, 150 mm Plain Concrete Pavement)SD-200 SD-203Bm</v>
          </cell>
        </row>
        <row r="322">
          <cell r="K322" t="str">
            <v>C040Construction of Curb and Gutter (40 mm ht, Lip Curb, Integral, 600 mm width, 150 mm Plain Concrete Pavement)SD-200 SD-202Bm</v>
          </cell>
        </row>
        <row r="323">
          <cell r="K323" t="str">
            <v>C041Construction of Curb and Gutter (8-12 mm ht, Curb Ramp, Integral, 600 mm width, 150 mm Plain Concrete Pavement)SD-200 SD-229Em</v>
          </cell>
        </row>
        <row r="324">
          <cell r="K324" t="str">
            <v>C042Construction of Mountable Curb ^ (Integral)SD-201m</v>
          </cell>
        </row>
        <row r="325">
          <cell r="K325" t="str">
            <v>C043Construction of Lip Curb (125 mm ht, Integral)m</v>
          </cell>
        </row>
        <row r="326">
          <cell r="K326" t="str">
            <v>C044Construction of Lip Curb (75 mm ht, Integral)SD-202Am</v>
          </cell>
        </row>
        <row r="327">
          <cell r="K327" t="str">
            <v>C045Construction of Lip Curb (40 mm ht, Integral)SD-202Bm</v>
          </cell>
        </row>
        <row r="328">
          <cell r="K328" t="str">
            <v>C046Construction of Curb Ramp (8-12 mm ht, Integral)SD-229Cm</v>
          </cell>
        </row>
        <row r="329">
          <cell r="K329" t="str">
            <v>C065Construction of Curb Ramp (8-12 mm ht, Monolithic)SD-229Cm</v>
          </cell>
        </row>
        <row r="330">
          <cell r="K330" t="str">
            <v>C047Construction of Safety Curb (^ mm ht)SD-206Bm</v>
          </cell>
        </row>
        <row r="331">
          <cell r="K331" t="str">
            <v>C066Construction of Splash Strip (180 mm ht, Monolithic Barrier Curb, 750 mm width)SD-223Am</v>
          </cell>
        </row>
        <row r="332">
          <cell r="K332" t="str">
            <v>C067Construction of Splash Strip (180 mm ht, Monolithic Modified Barrier Curb, 750 mm width)SD-223Am</v>
          </cell>
        </row>
        <row r="333">
          <cell r="K333" t="str">
            <v>C068Construction of Splash Strip, (Separate, 600 mm width)SD-223Bm</v>
          </cell>
        </row>
        <row r="334">
          <cell r="K334" t="str">
            <v>C048Pay Item Removed</v>
          </cell>
        </row>
        <row r="335">
          <cell r="K335" t="str">
            <v>C049Pay Item Removed</v>
          </cell>
        </row>
        <row r="336">
          <cell r="K336" t="str">
            <v>C050Supply and Installation of Dowel AssembliesCW 3310-R14m</v>
          </cell>
        </row>
        <row r="337">
          <cell r="K337" t="str">
            <v>C051100 mm Concrete SidewalkCW 3325-R5m²</v>
          </cell>
        </row>
        <row r="338">
          <cell r="K338" t="str">
            <v>C052Interlocking Paving StonesCW 3330-R5m²</v>
          </cell>
        </row>
        <row r="339">
          <cell r="K339" t="str">
            <v>C053Supplying and Placing Limestone Sub-baseCW 3330-R5tonne</v>
          </cell>
        </row>
        <row r="340">
          <cell r="K340" t="str">
            <v>C054AInterlocking Paving StonesCW 3335-R1m²</v>
          </cell>
        </row>
        <row r="341">
          <cell r="K341" t="str">
            <v>C054Lean Concrete BaseCW 3335-R1m²</v>
          </cell>
        </row>
        <row r="342">
          <cell r="K342" t="str">
            <v>C055Construction of Asphaltic Concrete PavementsCW 3410-R9</v>
          </cell>
        </row>
        <row r="343">
          <cell r="K343" t="str">
            <v>C056Main Line Paving</v>
          </cell>
        </row>
        <row r="344">
          <cell r="K344" t="str">
            <v>C058Type IAtonne</v>
          </cell>
        </row>
        <row r="345">
          <cell r="K345" t="str">
            <v>C057Type Itonne</v>
          </cell>
        </row>
        <row r="346">
          <cell r="K346" t="str">
            <v>C059Tie-ins and Approaches</v>
          </cell>
        </row>
        <row r="347">
          <cell r="K347" t="str">
            <v>C060Type IAtonne</v>
          </cell>
        </row>
        <row r="348">
          <cell r="K348" t="str">
            <v>C061Type Itonne</v>
          </cell>
        </row>
        <row r="349">
          <cell r="K349" t="str">
            <v>C062Type IItonne</v>
          </cell>
        </row>
        <row r="350">
          <cell r="K350" t="str">
            <v>C063Construction of Asphaltic Concrete Base Course (Type III)CW 3410-R9tonne</v>
          </cell>
        </row>
        <row r="351">
          <cell r="K351" t="str">
            <v>C064Construction of Asphalt PatchesCW 3410-R9m²</v>
          </cell>
        </row>
        <row r="352">
          <cell r="K352" t="str">
            <v>C068LAST USED CODE FOR SECTION</v>
          </cell>
        </row>
        <row r="353">
          <cell r="K353" t="str">
            <v>JOINT AND CRACK SEALING</v>
          </cell>
        </row>
        <row r="354">
          <cell r="K354" t="str">
            <v>D001Joint SealingCW 3250-R7m</v>
          </cell>
        </row>
        <row r="355">
          <cell r="K355" t="str">
            <v>D002Crack SealingCW 3250-R7</v>
          </cell>
        </row>
        <row r="356">
          <cell r="K356" t="str">
            <v>D0032 mm to 10 mm Widem</v>
          </cell>
        </row>
        <row r="357">
          <cell r="K357" t="str">
            <v>D004&gt;10 mm to 25 mm Widem</v>
          </cell>
        </row>
        <row r="358">
          <cell r="K358" t="str">
            <v>D005Longitudinal Joint &amp; Crack Filling ( &gt; 25 mm in width )CW 3250-R7m</v>
          </cell>
        </row>
        <row r="359">
          <cell r="K359" t="str">
            <v>D006Reflective Crack MaintenanceCW 3250-R7m</v>
          </cell>
        </row>
        <row r="360">
          <cell r="K360" t="str">
            <v>D006LAST USED CODE FOR SECTION</v>
          </cell>
        </row>
        <row r="361">
          <cell r="K361" t="str">
            <v>ASSOCIATED DRAINAGE AND UNDERGROUND WORKS</v>
          </cell>
        </row>
        <row r="362">
          <cell r="K362" t="str">
            <v>E001Pay Item Removed</v>
          </cell>
        </row>
        <row r="363">
          <cell r="K363" t="str">
            <v>E002Pay Item Removed</v>
          </cell>
        </row>
        <row r="364">
          <cell r="K364" t="str">
            <v>E003Catch BasinCW 2130-R12</v>
          </cell>
        </row>
        <row r="365">
          <cell r="K365" t="str">
            <v>E004SD-024, ^ mm deepeach</v>
          </cell>
        </row>
        <row r="366">
          <cell r="K366" t="str">
            <v>E005SD-025, ^ mm deepeach</v>
          </cell>
        </row>
        <row r="367">
          <cell r="K367" t="str">
            <v>E006Catch PitCW 2130-R12</v>
          </cell>
        </row>
        <row r="368">
          <cell r="K368" t="str">
            <v>E007SD-023each</v>
          </cell>
        </row>
        <row r="369">
          <cell r="K369" t="str">
            <v>E007ARemove and Replace Existing Catch BasinCW 2130-R12</v>
          </cell>
        </row>
        <row r="370">
          <cell r="K370" t="str">
            <v>E007BSD-024each</v>
          </cell>
        </row>
        <row r="371">
          <cell r="K371" t="str">
            <v>E007CSD-025each</v>
          </cell>
        </row>
        <row r="372">
          <cell r="K372" t="str">
            <v>E007DRemove and Replace Existing Catch PitCW 2130-R12</v>
          </cell>
        </row>
        <row r="373">
          <cell r="K373" t="str">
            <v>E007ESD-023each</v>
          </cell>
        </row>
        <row r="374">
          <cell r="K374" t="str">
            <v>E008Sewer ServiceCW 2130-R12</v>
          </cell>
        </row>
        <row r="375">
          <cell r="K375" t="str">
            <v>E009^ mm, ^</v>
          </cell>
        </row>
        <row r="376">
          <cell r="K376" t="str">
            <v>E010In a Trench, Class ^ Type ^ Bedding, Class 2 Backfillm</v>
          </cell>
        </row>
        <row r="377">
          <cell r="K377" t="str">
            <v>E011Trenchless Installation, Class ^ Type ^ Bedding, Class ^ Backfillm</v>
          </cell>
        </row>
        <row r="378">
          <cell r="K378" t="str">
            <v>E012Drainage Connection PipeCW 2130-R12m</v>
          </cell>
        </row>
        <row r="379">
          <cell r="K379" t="str">
            <v>E013Sewer Service RisersCW 2130-R12</v>
          </cell>
        </row>
        <row r="380">
          <cell r="K380" t="str">
            <v>E014^ mm</v>
          </cell>
        </row>
        <row r="381">
          <cell r="K381" t="str">
            <v>E015SD-014vert m</v>
          </cell>
        </row>
        <row r="382">
          <cell r="K382" t="str">
            <v>E016SD-015vert m</v>
          </cell>
        </row>
        <row r="383">
          <cell r="K383" t="str">
            <v>E017Sewer Repair - Up to 3.0 Meters LongCW 2130-R12</v>
          </cell>
        </row>
        <row r="384">
          <cell r="K384" t="str">
            <v>E018^ mm</v>
          </cell>
        </row>
        <row r="385">
          <cell r="K385" t="str">
            <v>E019Class ^ Backfilleach</v>
          </cell>
        </row>
        <row r="386">
          <cell r="K386" t="str">
            <v>E020Sewer Repair - In Addition to First 3.0 MetersCW 2130-R12</v>
          </cell>
        </row>
        <row r="387">
          <cell r="K387" t="str">
            <v>E021^ mm</v>
          </cell>
        </row>
        <row r="388">
          <cell r="K388" t="str">
            <v>E022Class ^ Backfillm</v>
          </cell>
        </row>
        <row r="389">
          <cell r="K389" t="str">
            <v>E023Replacing Existing Manhole and Catch Basin Frames &amp; CoversCW 2130-R12</v>
          </cell>
        </row>
        <row r="390">
          <cell r="K390" t="str">
            <v>E024AP-004 - Standard Frame for Manhole and Catch Basineach</v>
          </cell>
        </row>
        <row r="391">
          <cell r="K391" t="str">
            <v>E025AP-005 - Standard Solid Cover for Standard Frameeach</v>
          </cell>
        </row>
        <row r="392">
          <cell r="K392" t="str">
            <v>E026AP-006 - Standard Grated Cover for Standard Frameeach</v>
          </cell>
        </row>
        <row r="393">
          <cell r="K393" t="str">
            <v>E027Pay Item Removed</v>
          </cell>
        </row>
        <row r="394">
          <cell r="K394" t="str">
            <v>E028AP-008 - Barrier Curb and Gutter Inlet Frame and Boxeach</v>
          </cell>
        </row>
        <row r="395">
          <cell r="K395" t="str">
            <v>E029AP-009 - Barrier Curb and Gutter Inlet Covereach</v>
          </cell>
        </row>
        <row r="396">
          <cell r="K396" t="str">
            <v>E030Pay Item Removed</v>
          </cell>
        </row>
        <row r="397">
          <cell r="K397" t="str">
            <v>E031AP-011 - Mountable Curb and Gutter Inleteach</v>
          </cell>
        </row>
        <row r="398">
          <cell r="K398" t="str">
            <v>E032Connecting to Existing ManholeCW 2130-R12</v>
          </cell>
        </row>
        <row r="399">
          <cell r="K399" t="str">
            <v>E033^ mm Catch Basin Leadeach</v>
          </cell>
        </row>
        <row r="400">
          <cell r="K400" t="str">
            <v>E034Connecting to Existing Catch BasinCW 2130-R12</v>
          </cell>
        </row>
        <row r="401">
          <cell r="K401" t="str">
            <v>E035^ mm Drainage Connection Pipeeach</v>
          </cell>
        </row>
        <row r="402">
          <cell r="K402" t="str">
            <v>E035AConnecting to Existing Catch PitCW 2130-R12</v>
          </cell>
        </row>
        <row r="403">
          <cell r="K403" t="str">
            <v>E035B^ mm Drainage Connection Inlet Pipeeach</v>
          </cell>
        </row>
        <row r="404">
          <cell r="K404" t="str">
            <v>E035CConnecting to Existing Inlet BoxCW 2130-R12</v>
          </cell>
        </row>
        <row r="405">
          <cell r="K405" t="str">
            <v>E035D^ mm Drainage Connection Inlet Pipeeach</v>
          </cell>
        </row>
        <row r="406">
          <cell r="K406" t="str">
            <v>E036Connecting to Existing SewerCW 2130-R12</v>
          </cell>
        </row>
        <row r="407">
          <cell r="K407" t="str">
            <v>E037^ mm (Type ^) Connecting Pipe</v>
          </cell>
        </row>
        <row r="408">
          <cell r="K408" t="str">
            <v>E038Connecting to 300 mm (Type ^ ) Sewereach</v>
          </cell>
        </row>
        <row r="409">
          <cell r="K409" t="str">
            <v>E039Connecting to 375 mm (Type ^ ) Sewereach</v>
          </cell>
        </row>
        <row r="410">
          <cell r="K410" t="str">
            <v>E040Connecting to 450 mm (Type ^) Sewereach</v>
          </cell>
        </row>
        <row r="411">
          <cell r="K411" t="str">
            <v>E041Connecting to 525 mm (Type ^) Sewereach</v>
          </cell>
        </row>
        <row r="412">
          <cell r="K412" t="str">
            <v>E042Connecting New Sewer Service to Existing Sewer ServiceCW 2130-R12</v>
          </cell>
        </row>
        <row r="413">
          <cell r="K413" t="str">
            <v>E043^ mmeach</v>
          </cell>
        </row>
        <row r="414">
          <cell r="K414" t="str">
            <v>E044Abandoning Existing Catch BasinsCW 2130-R12each</v>
          </cell>
        </row>
        <row r="415">
          <cell r="K415" t="str">
            <v>E045Abandoning Existing Catch PitCW 2130-R12each</v>
          </cell>
        </row>
        <row r="416">
          <cell r="K416" t="str">
            <v>E046Removal of Existing Catch BasinsCW 2130-R12each</v>
          </cell>
        </row>
        <row r="417">
          <cell r="K417" t="str">
            <v>E047Removal of Existing Catch PitCW 2130-R12each</v>
          </cell>
        </row>
        <row r="418">
          <cell r="K418" t="str">
            <v>E048Relocation of Existing Catch BasinsCW 2130-R12each</v>
          </cell>
        </row>
        <row r="419">
          <cell r="K419" t="str">
            <v>E049Relocation of Existing Catch PitCW 2130-R12each</v>
          </cell>
        </row>
        <row r="420">
          <cell r="K420" t="str">
            <v>E050Abandoning Existing Drainage InletsCW 2130-R12each</v>
          </cell>
        </row>
        <row r="421">
          <cell r="K421" t="str">
            <v>E050ACatch Basin CleaningCW 2140-R3each</v>
          </cell>
        </row>
        <row r="422">
          <cell r="K422" t="str">
            <v>E051Installation of SubdrainsCW 3120-R4m</v>
          </cell>
        </row>
        <row r="423">
          <cell r="K423" t="str">
            <v>E052sCorrugated Steel Pipe - SupplyCW 3610-R3</v>
          </cell>
        </row>
        <row r="424">
          <cell r="K424" t="str">
            <v>E053s(250 mm, ^ ^ gauge)m</v>
          </cell>
        </row>
        <row r="425">
          <cell r="K425" t="str">
            <v>E053As(300 mm, ^ ^ gauge)m</v>
          </cell>
        </row>
        <row r="426">
          <cell r="K426" t="str">
            <v>E054s(375 mm,^ gauge)m</v>
          </cell>
        </row>
        <row r="427">
          <cell r="K427" t="str">
            <v>E055s(450 mm,^ gauge)m</v>
          </cell>
        </row>
        <row r="428">
          <cell r="K428" t="str">
            <v>E056s(600 mm,^ gauge)m</v>
          </cell>
        </row>
        <row r="429">
          <cell r="K429" t="str">
            <v>E057s(^ mm, ^ gauge)m</v>
          </cell>
        </row>
        <row r="430">
          <cell r="K430" t="str">
            <v>E057iCorrugated Steel Pipe - InstallCW 3610-R3</v>
          </cell>
        </row>
        <row r="431">
          <cell r="K431" t="str">
            <v>E058i(250 mm, ^ gauge)m</v>
          </cell>
        </row>
        <row r="432">
          <cell r="K432" t="str">
            <v>E058Ai(300 mm, ^ gauge)m</v>
          </cell>
        </row>
        <row r="433">
          <cell r="K433" t="str">
            <v>E059i(375 mm, ^ gauge)m</v>
          </cell>
        </row>
        <row r="434">
          <cell r="K434" t="str">
            <v>E060i(450 mm, ^ gauge)m</v>
          </cell>
        </row>
        <row r="435">
          <cell r="K435" t="str">
            <v>E061i(600 mm, ^ gauge)m</v>
          </cell>
        </row>
        <row r="436">
          <cell r="K436" t="str">
            <v>E062i(^ mm, ^ gauge)m</v>
          </cell>
        </row>
        <row r="437">
          <cell r="K437" t="str">
            <v>E062sPrecast Concrete Pipe Culvert - SupplyCW 3610-R3</v>
          </cell>
        </row>
        <row r="438">
          <cell r="K438" t="str">
            <v>E063s^ mmm</v>
          </cell>
        </row>
        <row r="439">
          <cell r="K439" t="str">
            <v>E064iPrecast Concrete Pipe Culvert - InstallCW 3610-R3</v>
          </cell>
        </row>
        <row r="440">
          <cell r="K440" t="str">
            <v>E065i^ mmm</v>
          </cell>
        </row>
        <row r="441">
          <cell r="K441" t="str">
            <v>E067Connections to Existing CulvertsCW 3610-R3each</v>
          </cell>
        </row>
        <row r="442">
          <cell r="K442" t="str">
            <v>E067LAST USED CODE FOR SECTION</v>
          </cell>
        </row>
        <row r="443">
          <cell r="K443" t="str">
            <v>ADJUSTMENTS</v>
          </cell>
        </row>
        <row r="444">
          <cell r="K444" t="str">
            <v>F001Adjustment of Catch Basins / Manholes FramesCW 3210-R7each</v>
          </cell>
        </row>
        <row r="445">
          <cell r="K445" t="str">
            <v>F002Replacing Existing RisersCW 2130-R12</v>
          </cell>
        </row>
        <row r="446">
          <cell r="K446" t="str">
            <v>F002APre-cast Concrete Risersvert. m</v>
          </cell>
        </row>
        <row r="447">
          <cell r="K447" t="str">
            <v>F002BBrick Risersvert. m</v>
          </cell>
        </row>
        <row r="448">
          <cell r="K448" t="str">
            <v>F002CCast-in-place Concretevert. m</v>
          </cell>
        </row>
        <row r="449">
          <cell r="K449" t="str">
            <v>F003Lifter RingsCW 3210-R7</v>
          </cell>
        </row>
        <row r="450">
          <cell r="K450" t="str">
            <v>F00438 mmeach</v>
          </cell>
        </row>
        <row r="451">
          <cell r="K451" t="str">
            <v>F00551 mmeach</v>
          </cell>
        </row>
        <row r="452">
          <cell r="K452" t="str">
            <v>F00664 mmeach</v>
          </cell>
        </row>
        <row r="453">
          <cell r="K453" t="str">
            <v>F00776 mmeach</v>
          </cell>
        </row>
        <row r="454">
          <cell r="K454" t="str">
            <v>F008Pay Item Removed</v>
          </cell>
        </row>
        <row r="455">
          <cell r="K455" t="str">
            <v>F009Adjustment of Valve BoxesCW 3210-R7each</v>
          </cell>
        </row>
        <row r="456">
          <cell r="K456" t="str">
            <v>F010Valve Box ExtensionsCW 3210-R7each</v>
          </cell>
        </row>
        <row r="457">
          <cell r="K457" t="str">
            <v>F011Adjustment of Curb Stop BoxesCW 3210-R7each</v>
          </cell>
        </row>
        <row r="458">
          <cell r="K458" t="str">
            <v>F012Supply of Curb Inlet Box CoversCW 3210-R7each</v>
          </cell>
        </row>
        <row r="459">
          <cell r="K459" t="str">
            <v>F013Supply of Curb Inlet FramesCW 3210-R7each</v>
          </cell>
        </row>
        <row r="460">
          <cell r="K460" t="str">
            <v>F014Adjustment of Curb Inlet with New Inlet BoxCW 3210-R7each</v>
          </cell>
        </row>
        <row r="461">
          <cell r="K461" t="str">
            <v>F015Adjustment of Curb and Gutter Inlet FramesCW 3210-R7each</v>
          </cell>
        </row>
        <row r="462">
          <cell r="K462" t="str">
            <v>F016Pay Item Removed</v>
          </cell>
        </row>
        <row r="463">
          <cell r="K463" t="str">
            <v>F017Pay Item Removed</v>
          </cell>
        </row>
        <row r="464">
          <cell r="K464" t="str">
            <v>F018Curb Stop ExtensionsCW 3210-R7each</v>
          </cell>
        </row>
        <row r="465">
          <cell r="K465" t="str">
            <v>F019Relocating Existing Hydrant - Type ACW 2110-R11each</v>
          </cell>
        </row>
        <row r="466">
          <cell r="K466" t="str">
            <v>F020Relocating Existing Hydrant - Type BCW 2110-R11each</v>
          </cell>
        </row>
        <row r="467">
          <cell r="K467" t="str">
            <v>F022Raising of Existing HydrantCW 2110-R11each</v>
          </cell>
        </row>
        <row r="468">
          <cell r="K468" t="str">
            <v>F023Removing and Lowering Existing HydrantCW 2110-R11each</v>
          </cell>
        </row>
        <row r="469">
          <cell r="K469" t="str">
            <v>F024Abandonment of Hydrant Tee on Watermains in ServiceCW 2110-R11each</v>
          </cell>
        </row>
        <row r="470">
          <cell r="K470" t="str">
            <v>F025Installing New Flat Top ReducerCW 2110-R11each</v>
          </cell>
        </row>
        <row r="471">
          <cell r="K471" t="str">
            <v>F026Replacing Existing Flat Top ReducerCW 2110-R11each</v>
          </cell>
        </row>
        <row r="472">
          <cell r="K472" t="str">
            <v>F027Barrier Curb and Gutter Frame Riser and Grated Cover (38 mm)CW 3210-R7each</v>
          </cell>
        </row>
        <row r="473">
          <cell r="K473" t="str">
            <v>F028Adjustment of Traffic Signal Service Box FramesCW 3210-R7each</v>
          </cell>
        </row>
        <row r="474">
          <cell r="K474" t="str">
            <v>F028LAST USED CODE FOR SECTION</v>
          </cell>
        </row>
        <row r="475">
          <cell r="K475" t="str">
            <v>LANDSCAPING</v>
          </cell>
        </row>
        <row r="476">
          <cell r="K476" t="str">
            <v>G001SoddingCW 3510-R9</v>
          </cell>
        </row>
        <row r="477">
          <cell r="K477" t="str">
            <v>G002width &lt; 600 mmm²</v>
          </cell>
        </row>
        <row r="478">
          <cell r="K478" t="str">
            <v>G003width &gt; or = 600 mmm²</v>
          </cell>
        </row>
        <row r="479">
          <cell r="K479" t="str">
            <v>G004SeedingCW 3520-R7m²</v>
          </cell>
        </row>
        <row r="480">
          <cell r="K480" t="str">
            <v>G005Salt Tolerant Grass Seedingm²</v>
          </cell>
        </row>
        <row r="481">
          <cell r="K481" t="str">
            <v>G005LAST USED CODE FOR SECTION</v>
          </cell>
        </row>
        <row r="482">
          <cell r="K482" t="str">
            <v>MISCELLANEOUS</v>
          </cell>
        </row>
        <row r="483">
          <cell r="K483" t="str">
            <v>H001Meter Pit AssembliesCW 3530-R3each</v>
          </cell>
        </row>
        <row r="484">
          <cell r="K484" t="str">
            <v>H002Polyethylene Waterline, ^ mmCW 3530-R3m</v>
          </cell>
        </row>
        <row r="485">
          <cell r="K485" t="str">
            <v>H003Sprinkler AssembliesCW 3530-R3each</v>
          </cell>
        </row>
        <row r="486">
          <cell r="K486" t="str">
            <v>H004Manual Gate Valves and Value EnclosureCW 3530-R3each</v>
          </cell>
        </row>
        <row r="487">
          <cell r="K487" t="str">
            <v>H005Removal of Irrigation Pipe and Sprinkler HeadsCW 3530-R3m</v>
          </cell>
        </row>
        <row r="488">
          <cell r="K488" t="str">
            <v>H006Removal of Existing Box EnclosureCW 3530-R3each</v>
          </cell>
        </row>
        <row r="489">
          <cell r="K489" t="str">
            <v>H007Chain Link FenceCW 3550-R2</v>
          </cell>
        </row>
        <row r="490">
          <cell r="K490" t="str">
            <v>H0081.83m Heightm</v>
          </cell>
        </row>
        <row r="491">
          <cell r="K491" t="str">
            <v>H0092.44m Heightm</v>
          </cell>
        </row>
        <row r="492">
          <cell r="K492" t="str">
            <v>H0103.05m Heightm</v>
          </cell>
        </row>
        <row r="493">
          <cell r="K493" t="str">
            <v>H011GatesCW 3550-R2m</v>
          </cell>
        </row>
        <row r="494">
          <cell r="K494" t="str">
            <v>H012Random Stone RiprapCW 3615-R2m³</v>
          </cell>
        </row>
        <row r="495">
          <cell r="K495" t="str">
            <v>H013Grouted Stone RiprapCW 3615-R2m³</v>
          </cell>
        </row>
        <row r="496">
          <cell r="K496" t="str">
            <v>H014Sacked Concrete RiprapCW 3615-R2m³</v>
          </cell>
        </row>
        <row r="497">
          <cell r="K497" t="str">
            <v>H015Supply of Barrier PostsCW 3650-R6each</v>
          </cell>
        </row>
        <row r="498">
          <cell r="K498" t="str">
            <v>H016Installation of Barrier PostsCW 3650-R6each</v>
          </cell>
        </row>
        <row r="499">
          <cell r="K499" t="str">
            <v>H017Supply of Barrier RailsCW 3650-R6m</v>
          </cell>
        </row>
        <row r="500">
          <cell r="K500" t="str">
            <v>H018Installation of Barrier RailsCW 3650-R6m</v>
          </cell>
        </row>
        <row r="501">
          <cell r="K501" t="str">
            <v>H019Removal of ConcreteCW 3650-R6m²</v>
          </cell>
        </row>
        <row r="502">
          <cell r="K502" t="str">
            <v>H020Salvaging Existing Barrier RailCW 3650-R6m</v>
          </cell>
        </row>
        <row r="503">
          <cell r="K503" t="str">
            <v>H021Salvaging Existing Barrier PostsCW 3650-R6each</v>
          </cell>
        </row>
        <row r="504">
          <cell r="K504" t="str">
            <v>H021LAST USED CODE FOR SECTION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N576"/>
  <sheetViews>
    <sheetView showZeros="0" tabSelected="1" showOutlineSymbols="0" view="pageBreakPreview" zoomScale="85" zoomScaleSheetLayoutView="85" workbookViewId="0" topLeftCell="B7">
      <selection activeCell="G12" sqref="G12"/>
    </sheetView>
  </sheetViews>
  <sheetFormatPr defaultColWidth="10.5546875" defaultRowHeight="15"/>
  <cols>
    <col min="1" max="1" width="7.88671875" style="16" hidden="1" customWidth="1"/>
    <col min="2" max="2" width="8.77734375" style="81" customWidth="1"/>
    <col min="3" max="3" width="36.77734375" style="0" customWidth="1"/>
    <col min="4" max="4" width="12.77734375" style="2" customWidth="1"/>
    <col min="5" max="5" width="6.77734375" style="0" customWidth="1"/>
    <col min="6" max="6" width="11.77734375" style="0" customWidth="1"/>
    <col min="7" max="7" width="11.77734375" style="1" customWidth="1"/>
    <col min="8" max="8" width="16.77734375" style="1" customWidth="1"/>
    <col min="9" max="9" width="42.6640625" style="15" hidden="1" customWidth="1"/>
    <col min="10" max="14" width="0" style="0" hidden="1" customWidth="1"/>
  </cols>
  <sheetData>
    <row r="1" spans="1:8" ht="15.75">
      <c r="A1" s="213" t="s">
        <v>0</v>
      </c>
      <c r="B1" s="214"/>
      <c r="C1" s="214"/>
      <c r="D1" s="214"/>
      <c r="E1" s="214"/>
      <c r="F1" s="214"/>
      <c r="G1" s="214"/>
      <c r="H1" s="215"/>
    </row>
    <row r="2" spans="1:8" ht="34.5" customHeight="1">
      <c r="A2" s="216" t="s">
        <v>258</v>
      </c>
      <c r="B2" s="217"/>
      <c r="C2" s="217"/>
      <c r="D2" s="217"/>
      <c r="E2" s="217"/>
      <c r="F2" s="217"/>
      <c r="G2" s="217"/>
      <c r="H2" s="218"/>
    </row>
    <row r="3" spans="1:8" ht="15">
      <c r="A3" s="228" t="s">
        <v>656</v>
      </c>
      <c r="B3" s="229"/>
      <c r="C3" s="229"/>
      <c r="D3" s="229"/>
      <c r="E3" s="229"/>
      <c r="F3" s="229"/>
      <c r="G3" s="229"/>
      <c r="H3" s="230"/>
    </row>
    <row r="4" spans="1:8" ht="15">
      <c r="A4" s="96"/>
      <c r="B4" s="136" t="s">
        <v>1</v>
      </c>
      <c r="C4" s="17"/>
      <c r="D4" s="17"/>
      <c r="E4" s="17"/>
      <c r="F4" s="17"/>
      <c r="G4" s="137"/>
      <c r="H4" s="138"/>
    </row>
    <row r="5" spans="1:8" ht="15">
      <c r="A5" s="87" t="s">
        <v>22</v>
      </c>
      <c r="B5" s="88" t="s">
        <v>3</v>
      </c>
      <c r="C5" s="89" t="s">
        <v>4</v>
      </c>
      <c r="D5" s="90" t="s">
        <v>5</v>
      </c>
      <c r="E5" s="91" t="s">
        <v>6</v>
      </c>
      <c r="F5" s="91" t="s">
        <v>7</v>
      </c>
      <c r="G5" s="92" t="s">
        <v>8</v>
      </c>
      <c r="H5" s="93" t="s">
        <v>9</v>
      </c>
    </row>
    <row r="6" spans="1:14" ht="15" customHeight="1" thickBot="1">
      <c r="A6" s="94"/>
      <c r="B6" s="82"/>
      <c r="C6" s="8"/>
      <c r="D6" s="9" t="s">
        <v>10</v>
      </c>
      <c r="E6" s="10"/>
      <c r="F6" s="11" t="s">
        <v>11</v>
      </c>
      <c r="G6" s="12"/>
      <c r="H6" s="95"/>
      <c r="I6" s="175" t="s">
        <v>642</v>
      </c>
      <c r="J6" s="176" t="s">
        <v>643</v>
      </c>
      <c r="K6" s="177" t="s">
        <v>644</v>
      </c>
      <c r="L6" s="175" t="s">
        <v>645</v>
      </c>
      <c r="M6" s="178" t="s">
        <v>646</v>
      </c>
      <c r="N6" s="175" t="s">
        <v>647</v>
      </c>
    </row>
    <row r="7" spans="1:14" ht="15.75" customHeight="1" thickTop="1">
      <c r="A7" s="96"/>
      <c r="B7" s="219" t="s">
        <v>245</v>
      </c>
      <c r="C7" s="220"/>
      <c r="D7" s="220"/>
      <c r="E7" s="220"/>
      <c r="F7" s="220"/>
      <c r="G7" s="220"/>
      <c r="H7" s="221"/>
      <c r="I7" s="179" t="str">
        <f aca="true" ca="1" t="shared" si="0" ref="I7:I70">IF(CELL("protect",$G7)=1,"LOCKED","")</f>
        <v>LOCKED</v>
      </c>
      <c r="J7" s="180">
        <f>CLEAN(CONCATENATE(TRIM($A7),TRIM($C7),IF(LEFT($D7)&lt;&gt;"E",TRIM($D7),),TRIM($E7)))</f>
      </c>
      <c r="K7" s="181" t="e">
        <f>MATCH(J7,'[1]Pay Items'!$K$1:$K$505,0)</f>
        <v>#N/A</v>
      </c>
      <c r="L7" s="182" t="str">
        <f aca="true" ca="1" t="shared" si="1" ref="L7:L70">CELL("format",$F7)</f>
        <v>G</v>
      </c>
      <c r="M7" s="182" t="str">
        <f aca="true" ca="1" t="shared" si="2" ref="M7:M70">CELL("format",$G7)</f>
        <v>G</v>
      </c>
      <c r="N7" s="182" t="str">
        <f aca="true" ca="1" t="shared" si="3" ref="N7:N70">CELL("format",$H7)</f>
        <v>G</v>
      </c>
    </row>
    <row r="8" spans="1:14" ht="21" customHeight="1">
      <c r="A8" s="96"/>
      <c r="B8" s="222"/>
      <c r="C8" s="223"/>
      <c r="D8" s="223"/>
      <c r="E8" s="223"/>
      <c r="F8" s="223"/>
      <c r="G8" s="223"/>
      <c r="H8" s="224"/>
      <c r="I8" s="179" t="str">
        <f ca="1" t="shared" si="0"/>
        <v>LOCKED</v>
      </c>
      <c r="J8" s="180">
        <f aca="true" t="shared" si="4" ref="J8:J71">CLEAN(CONCATENATE(TRIM($A8),TRIM($C8),IF(LEFT($D8)&lt;&gt;"E",TRIM($D8),),TRIM($E8)))</f>
      </c>
      <c r="K8" s="181" t="e">
        <f>MATCH(J8,'[1]Pay Items'!$K$1:$K$505,0)</f>
        <v>#N/A</v>
      </c>
      <c r="L8" s="182" t="str">
        <f ca="1" t="shared" si="1"/>
        <v>G</v>
      </c>
      <c r="M8" s="182" t="str">
        <f ca="1" t="shared" si="2"/>
        <v>G</v>
      </c>
      <c r="N8" s="182" t="str">
        <f ca="1" t="shared" si="3"/>
        <v>G</v>
      </c>
    </row>
    <row r="9" spans="1:14" ht="12.75" customHeight="1" thickBot="1">
      <c r="A9" s="96"/>
      <c r="B9" s="225"/>
      <c r="C9" s="226"/>
      <c r="D9" s="226"/>
      <c r="E9" s="226"/>
      <c r="F9" s="226"/>
      <c r="G9" s="226"/>
      <c r="H9" s="227"/>
      <c r="I9" s="179" t="str">
        <f ca="1" t="shared" si="0"/>
        <v>LOCKED</v>
      </c>
      <c r="J9" s="180">
        <f t="shared" si="4"/>
      </c>
      <c r="K9" s="181" t="e">
        <f>MATCH(J9,'[1]Pay Items'!$K$1:$K$505,0)</f>
        <v>#N/A</v>
      </c>
      <c r="L9" s="182" t="str">
        <f ca="1" t="shared" si="1"/>
        <v>G</v>
      </c>
      <c r="M9" s="182" t="str">
        <f ca="1" t="shared" si="2"/>
        <v>G</v>
      </c>
      <c r="N9" s="182" t="str">
        <f ca="1" t="shared" si="3"/>
        <v>G</v>
      </c>
    </row>
    <row r="10" spans="1:14" ht="45" customHeight="1" thickTop="1">
      <c r="A10" s="96"/>
      <c r="B10" s="18" t="s">
        <v>12</v>
      </c>
      <c r="C10" s="205" t="s">
        <v>352</v>
      </c>
      <c r="D10" s="205"/>
      <c r="E10" s="205"/>
      <c r="F10" s="205"/>
      <c r="G10" s="205"/>
      <c r="H10" s="206"/>
      <c r="I10" s="179" t="str">
        <f ca="1" t="shared" si="0"/>
        <v>LOCKED</v>
      </c>
      <c r="J10" s="180" t="str">
        <f t="shared" si="4"/>
        <v>CONCRETE RECONSTRUCTION: MULVEY AVENUE - HUGO STREET TO COCKBURN STREET N.</v>
      </c>
      <c r="K10" s="181" t="e">
        <f>MATCH(J10,'[1]Pay Items'!$K$1:$K$505,0)</f>
        <v>#N/A</v>
      </c>
      <c r="L10" s="182" t="str">
        <f ca="1" t="shared" si="1"/>
        <v>F0</v>
      </c>
      <c r="M10" s="182" t="str">
        <f ca="1" t="shared" si="2"/>
        <v>F0</v>
      </c>
      <c r="N10" s="182" t="str">
        <f ca="1" t="shared" si="3"/>
        <v>F0</v>
      </c>
    </row>
    <row r="11" spans="1:14" ht="36" customHeight="1">
      <c r="A11" s="97"/>
      <c r="B11" s="83"/>
      <c r="C11" s="19" t="s">
        <v>17</v>
      </c>
      <c r="D11" s="20"/>
      <c r="E11" s="21" t="s">
        <v>2</v>
      </c>
      <c r="F11" s="21" t="s">
        <v>2</v>
      </c>
      <c r="G11" s="22" t="s">
        <v>2</v>
      </c>
      <c r="H11" s="98"/>
      <c r="I11" s="179" t="str">
        <f ca="1" t="shared" si="0"/>
        <v>LOCKED</v>
      </c>
      <c r="J11" s="180" t="str">
        <f t="shared" si="4"/>
        <v>EARTH AND BASE WORKS</v>
      </c>
      <c r="K11" s="181">
        <f>MATCH(J11,'[1]Pay Items'!$K$1:$K$505,0)</f>
        <v>3</v>
      </c>
      <c r="L11" s="182" t="str">
        <f ca="1" t="shared" si="1"/>
        <v>G</v>
      </c>
      <c r="M11" s="182" t="str">
        <f ca="1" t="shared" si="2"/>
        <v>C2</v>
      </c>
      <c r="N11" s="182" t="str">
        <f ca="1" t="shared" si="3"/>
        <v>C2</v>
      </c>
    </row>
    <row r="12" spans="1:14" ht="36" customHeight="1">
      <c r="A12" s="71" t="s">
        <v>100</v>
      </c>
      <c r="B12" s="79" t="s">
        <v>290</v>
      </c>
      <c r="C12" s="37" t="s">
        <v>101</v>
      </c>
      <c r="D12" s="38" t="s">
        <v>180</v>
      </c>
      <c r="E12" s="39" t="s">
        <v>26</v>
      </c>
      <c r="F12" s="28">
        <v>750</v>
      </c>
      <c r="G12" s="29"/>
      <c r="H12" s="30">
        <f>ROUND(G12*F12,2)</f>
        <v>0</v>
      </c>
      <c r="I12" s="179">
        <f ca="1" t="shared" si="0"/>
      </c>
      <c r="J12" s="180" t="str">
        <f t="shared" si="4"/>
        <v>A003ExcavationCW 3110-R17m³</v>
      </c>
      <c r="K12" s="181">
        <f>MATCH(J12,'[1]Pay Items'!$K$1:$K$505,0)</f>
        <v>6</v>
      </c>
      <c r="L12" s="182" t="str">
        <f ca="1" t="shared" si="1"/>
        <v>,1</v>
      </c>
      <c r="M12" s="182" t="str">
        <f ca="1" t="shared" si="2"/>
        <v>C2</v>
      </c>
      <c r="N12" s="182" t="str">
        <f ca="1" t="shared" si="3"/>
        <v>C2</v>
      </c>
    </row>
    <row r="13" spans="1:14" ht="36" customHeight="1">
      <c r="A13" s="78" t="s">
        <v>102</v>
      </c>
      <c r="B13" s="79" t="s">
        <v>291</v>
      </c>
      <c r="C13" s="37" t="s">
        <v>103</v>
      </c>
      <c r="D13" s="38" t="s">
        <v>180</v>
      </c>
      <c r="E13" s="39" t="s">
        <v>27</v>
      </c>
      <c r="F13" s="28">
        <v>1400</v>
      </c>
      <c r="G13" s="29"/>
      <c r="H13" s="30">
        <f>ROUND(G13*F13,2)</f>
        <v>0</v>
      </c>
      <c r="I13" s="179">
        <f ca="1" t="shared" si="0"/>
      </c>
      <c r="J13" s="180" t="str">
        <f t="shared" si="4"/>
        <v>A004Sub-Grade CompactionCW 3110-R17m²</v>
      </c>
      <c r="K13" s="181">
        <f>MATCH(J13,'[1]Pay Items'!$K$1:$K$505,0)</f>
        <v>7</v>
      </c>
      <c r="L13" s="182" t="str">
        <f ca="1" t="shared" si="1"/>
        <v>,1</v>
      </c>
      <c r="M13" s="182" t="str">
        <f ca="1" t="shared" si="2"/>
        <v>C2</v>
      </c>
      <c r="N13" s="182" t="str">
        <f ca="1" t="shared" si="3"/>
        <v>C2</v>
      </c>
    </row>
    <row r="14" spans="1:14" ht="36" customHeight="1">
      <c r="A14" s="78" t="s">
        <v>104</v>
      </c>
      <c r="B14" s="79" t="s">
        <v>259</v>
      </c>
      <c r="C14" s="37" t="s">
        <v>105</v>
      </c>
      <c r="D14" s="38" t="s">
        <v>180</v>
      </c>
      <c r="E14" s="39"/>
      <c r="F14" s="44"/>
      <c r="G14" s="43"/>
      <c r="H14" s="75"/>
      <c r="I14" s="179" t="str">
        <f ca="1" t="shared" si="0"/>
        <v>LOCKED</v>
      </c>
      <c r="J14" s="180" t="str">
        <f t="shared" si="4"/>
        <v>A007Crushed Sub-base MaterialCW 3110-R17</v>
      </c>
      <c r="K14" s="181">
        <f>MATCH(J14,'[1]Pay Items'!$K$1:$K$505,0)</f>
        <v>10</v>
      </c>
      <c r="L14" s="182" t="str">
        <f ca="1" t="shared" si="1"/>
        <v>F0</v>
      </c>
      <c r="M14" s="182" t="str">
        <f ca="1" t="shared" si="2"/>
        <v>G</v>
      </c>
      <c r="N14" s="182" t="str">
        <f ca="1" t="shared" si="3"/>
        <v>C2</v>
      </c>
    </row>
    <row r="15" spans="1:14" ht="36" customHeight="1">
      <c r="A15" s="78" t="s">
        <v>106</v>
      </c>
      <c r="B15" s="45" t="s">
        <v>28</v>
      </c>
      <c r="C15" s="37" t="s">
        <v>107</v>
      </c>
      <c r="D15" s="38" t="s">
        <v>2</v>
      </c>
      <c r="E15" s="39" t="s">
        <v>29</v>
      </c>
      <c r="F15" s="28">
        <v>1100</v>
      </c>
      <c r="G15" s="29"/>
      <c r="H15" s="42">
        <f>ROUND(G15*F15,2)</f>
        <v>0</v>
      </c>
      <c r="I15" s="179">
        <f ca="1" t="shared" si="0"/>
      </c>
      <c r="J15" s="180" t="str">
        <f t="shared" si="4"/>
        <v>A007A50 mmtonne</v>
      </c>
      <c r="K15" s="181">
        <f>MATCH(J15,'[1]Pay Items'!$K$1:$K$505,0)</f>
        <v>11</v>
      </c>
      <c r="L15" s="182" t="str">
        <f ca="1" t="shared" si="1"/>
        <v>,1</v>
      </c>
      <c r="M15" s="182" t="str">
        <f ca="1" t="shared" si="2"/>
        <v>C2</v>
      </c>
      <c r="N15" s="182" t="str">
        <f ca="1" t="shared" si="3"/>
        <v>C2</v>
      </c>
    </row>
    <row r="16" spans="1:14" ht="49.5" customHeight="1">
      <c r="A16" s="78" t="s">
        <v>30</v>
      </c>
      <c r="B16" s="79" t="s">
        <v>260</v>
      </c>
      <c r="C16" s="37" t="s">
        <v>31</v>
      </c>
      <c r="D16" s="38" t="s">
        <v>180</v>
      </c>
      <c r="E16" s="39" t="s">
        <v>26</v>
      </c>
      <c r="F16" s="28">
        <v>140</v>
      </c>
      <c r="G16" s="29"/>
      <c r="H16" s="42">
        <f>ROUND(G16*F16,2)</f>
        <v>0</v>
      </c>
      <c r="I16" s="179">
        <f ca="1" t="shared" si="0"/>
      </c>
      <c r="J16" s="180" t="str">
        <f t="shared" si="4"/>
        <v>A010Supplying and Placing Base Course MaterialCW 3110-R17m³</v>
      </c>
      <c r="K16" s="181">
        <f>MATCH(J16,'[1]Pay Items'!$K$1:$K$505,0)</f>
        <v>20</v>
      </c>
      <c r="L16" s="182" t="str">
        <f ca="1" t="shared" si="1"/>
        <v>,1</v>
      </c>
      <c r="M16" s="182" t="str">
        <f ca="1" t="shared" si="2"/>
        <v>C2</v>
      </c>
      <c r="N16" s="182" t="str">
        <f ca="1" t="shared" si="3"/>
        <v>C2</v>
      </c>
    </row>
    <row r="17" spans="1:14" ht="36" customHeight="1">
      <c r="A17" s="71" t="s">
        <v>32</v>
      </c>
      <c r="B17" s="79" t="s">
        <v>292</v>
      </c>
      <c r="C17" s="37" t="s">
        <v>33</v>
      </c>
      <c r="D17" s="38" t="s">
        <v>180</v>
      </c>
      <c r="E17" s="39" t="s">
        <v>27</v>
      </c>
      <c r="F17" s="28">
        <v>1500</v>
      </c>
      <c r="G17" s="29"/>
      <c r="H17" s="30">
        <f>ROUND(G17*F17,2)</f>
        <v>0</v>
      </c>
      <c r="I17" s="179">
        <f ca="1" t="shared" si="0"/>
      </c>
      <c r="J17" s="180" t="str">
        <f t="shared" si="4"/>
        <v>A012Grading of BoulevardsCW 3110-R17m²</v>
      </c>
      <c r="K17" s="181">
        <f>MATCH(J17,'[1]Pay Items'!$K$1:$K$505,0)</f>
        <v>23</v>
      </c>
      <c r="L17" s="182" t="str">
        <f ca="1" t="shared" si="1"/>
        <v>,1</v>
      </c>
      <c r="M17" s="182" t="str">
        <f ca="1" t="shared" si="2"/>
        <v>C2</v>
      </c>
      <c r="N17" s="182" t="str">
        <f ca="1" t="shared" si="3"/>
        <v>C2</v>
      </c>
    </row>
    <row r="18" spans="1:14" ht="36" customHeight="1">
      <c r="A18" s="78" t="s">
        <v>108</v>
      </c>
      <c r="B18" s="79" t="s">
        <v>293</v>
      </c>
      <c r="C18" s="37" t="s">
        <v>109</v>
      </c>
      <c r="D18" s="38" t="s">
        <v>264</v>
      </c>
      <c r="E18" s="39" t="s">
        <v>27</v>
      </c>
      <c r="F18" s="28">
        <v>1400</v>
      </c>
      <c r="G18" s="29"/>
      <c r="H18" s="30">
        <f>ROUND(G18*F18,2)</f>
        <v>0</v>
      </c>
      <c r="I18" s="179">
        <f ca="1" t="shared" si="0"/>
      </c>
      <c r="J18" s="180" t="str">
        <f t="shared" si="4"/>
        <v>A022Separation Geotextile FabricCW 3130-R4m²</v>
      </c>
      <c r="K18" s="181">
        <f>MATCH(J18,'[1]Pay Items'!$K$1:$K$505,0)</f>
        <v>34</v>
      </c>
      <c r="L18" s="182" t="str">
        <f ca="1" t="shared" si="1"/>
        <v>,1</v>
      </c>
      <c r="M18" s="182" t="str">
        <f ca="1" t="shared" si="2"/>
        <v>C2</v>
      </c>
      <c r="N18" s="182" t="str">
        <f ca="1" t="shared" si="3"/>
        <v>C2</v>
      </c>
    </row>
    <row r="19" spans="1:14" ht="36" customHeight="1">
      <c r="A19" s="99"/>
      <c r="B19" s="61"/>
      <c r="C19" s="66" t="s">
        <v>110</v>
      </c>
      <c r="D19" s="67"/>
      <c r="E19" s="68"/>
      <c r="F19" s="44"/>
      <c r="G19" s="43"/>
      <c r="H19" s="75"/>
      <c r="I19" s="179" t="str">
        <f ca="1" t="shared" si="0"/>
        <v>LOCKED</v>
      </c>
      <c r="J19" s="180" t="str">
        <f t="shared" si="4"/>
        <v>ROADWORKS - REMOVALS / RENEWALS</v>
      </c>
      <c r="K19" s="181" t="e">
        <f>MATCH(J19,'[1]Pay Items'!$K$1:$K$505,0)</f>
        <v>#N/A</v>
      </c>
      <c r="L19" s="182" t="str">
        <f ca="1" t="shared" si="1"/>
        <v>F0</v>
      </c>
      <c r="M19" s="182" t="str">
        <f ca="1" t="shared" si="2"/>
        <v>G</v>
      </c>
      <c r="N19" s="182" t="str">
        <f ca="1" t="shared" si="3"/>
        <v>C2</v>
      </c>
    </row>
    <row r="20" spans="1:14" ht="36" customHeight="1">
      <c r="A20" s="72" t="s">
        <v>70</v>
      </c>
      <c r="B20" s="79" t="s">
        <v>648</v>
      </c>
      <c r="C20" s="37" t="s">
        <v>71</v>
      </c>
      <c r="D20" s="38" t="s">
        <v>180</v>
      </c>
      <c r="E20" s="39"/>
      <c r="F20" s="44"/>
      <c r="G20" s="43"/>
      <c r="H20" s="75"/>
      <c r="I20" s="179" t="str">
        <f ca="1" t="shared" si="0"/>
        <v>LOCKED</v>
      </c>
      <c r="J20" s="180" t="str">
        <f t="shared" si="4"/>
        <v>B001Pavement RemovalCW 3110-R17</v>
      </c>
      <c r="K20" s="181">
        <f>MATCH(J20,'[1]Pay Items'!$K$1:$K$505,0)</f>
        <v>50</v>
      </c>
      <c r="L20" s="182" t="str">
        <f ca="1" t="shared" si="1"/>
        <v>F0</v>
      </c>
      <c r="M20" s="182" t="str">
        <f ca="1" t="shared" si="2"/>
        <v>G</v>
      </c>
      <c r="N20" s="182" t="str">
        <f ca="1" t="shared" si="3"/>
        <v>C2</v>
      </c>
    </row>
    <row r="21" spans="1:14" ht="36" customHeight="1">
      <c r="A21" s="72" t="s">
        <v>72</v>
      </c>
      <c r="B21" s="45" t="s">
        <v>28</v>
      </c>
      <c r="C21" s="37" t="s">
        <v>73</v>
      </c>
      <c r="D21" s="38" t="s">
        <v>2</v>
      </c>
      <c r="E21" s="39" t="s">
        <v>27</v>
      </c>
      <c r="F21" s="28">
        <v>1200</v>
      </c>
      <c r="G21" s="29"/>
      <c r="H21" s="30">
        <f>ROUND(G21*F21,2)</f>
        <v>0</v>
      </c>
      <c r="I21" s="179">
        <f ca="1" t="shared" si="0"/>
      </c>
      <c r="J21" s="180" t="str">
        <f t="shared" si="4"/>
        <v>B002Concrete Pavementm²</v>
      </c>
      <c r="K21" s="181">
        <f>MATCH(J21,'[1]Pay Items'!$K$1:$K$505,0)</f>
        <v>51</v>
      </c>
      <c r="L21" s="182" t="str">
        <f ca="1" t="shared" si="1"/>
        <v>,1</v>
      </c>
      <c r="M21" s="182" t="str">
        <f ca="1" t="shared" si="2"/>
        <v>C2</v>
      </c>
      <c r="N21" s="182" t="str">
        <f ca="1" t="shared" si="3"/>
        <v>C2</v>
      </c>
    </row>
    <row r="22" spans="1:14" ht="36" customHeight="1">
      <c r="A22" s="72" t="s">
        <v>38</v>
      </c>
      <c r="B22" s="79" t="s">
        <v>294</v>
      </c>
      <c r="C22" s="37" t="s">
        <v>39</v>
      </c>
      <c r="D22" s="38" t="s">
        <v>181</v>
      </c>
      <c r="E22" s="39"/>
      <c r="F22" s="44"/>
      <c r="G22" s="43"/>
      <c r="H22" s="75"/>
      <c r="I22" s="179" t="str">
        <f ca="1" t="shared" si="0"/>
        <v>LOCKED</v>
      </c>
      <c r="J22" s="180" t="str">
        <f t="shared" si="4"/>
        <v>B094Drilled DowelsCW 3230-R7</v>
      </c>
      <c r="K22" s="181">
        <f>MATCH(J22,'[1]Pay Items'!$K$1:$K$505,0)</f>
        <v>145</v>
      </c>
      <c r="L22" s="182" t="str">
        <f ca="1" t="shared" si="1"/>
        <v>F0</v>
      </c>
      <c r="M22" s="182" t="str">
        <f ca="1" t="shared" si="2"/>
        <v>G</v>
      </c>
      <c r="N22" s="182" t="str">
        <f ca="1" t="shared" si="3"/>
        <v>C2</v>
      </c>
    </row>
    <row r="23" spans="1:14" ht="36" customHeight="1">
      <c r="A23" s="72" t="s">
        <v>40</v>
      </c>
      <c r="B23" s="45" t="s">
        <v>28</v>
      </c>
      <c r="C23" s="37" t="s">
        <v>41</v>
      </c>
      <c r="D23" s="38" t="s">
        <v>2</v>
      </c>
      <c r="E23" s="39" t="s">
        <v>34</v>
      </c>
      <c r="F23" s="28">
        <v>16</v>
      </c>
      <c r="G23" s="29"/>
      <c r="H23" s="30">
        <f>ROUND(G23*F23,2)</f>
        <v>0</v>
      </c>
      <c r="I23" s="179">
        <f ca="1" t="shared" si="0"/>
      </c>
      <c r="J23" s="180" t="str">
        <f t="shared" si="4"/>
        <v>B09519.1 mm Diametereach</v>
      </c>
      <c r="K23" s="181">
        <f>MATCH(J23,'[1]Pay Items'!$K$1:$K$505,0)</f>
        <v>146</v>
      </c>
      <c r="L23" s="182" t="str">
        <f ca="1" t="shared" si="1"/>
        <v>,1</v>
      </c>
      <c r="M23" s="182" t="str">
        <f ca="1" t="shared" si="2"/>
        <v>C2</v>
      </c>
      <c r="N23" s="182" t="str">
        <f ca="1" t="shared" si="3"/>
        <v>C2</v>
      </c>
    </row>
    <row r="24" spans="1:14" ht="36" customHeight="1">
      <c r="A24" s="72" t="s">
        <v>42</v>
      </c>
      <c r="B24" s="79" t="s">
        <v>261</v>
      </c>
      <c r="C24" s="37" t="s">
        <v>43</v>
      </c>
      <c r="D24" s="38" t="s">
        <v>181</v>
      </c>
      <c r="E24" s="39"/>
      <c r="F24" s="44"/>
      <c r="G24" s="43"/>
      <c r="H24" s="75"/>
      <c r="I24" s="179" t="str">
        <f ca="1" t="shared" si="0"/>
        <v>LOCKED</v>
      </c>
      <c r="J24" s="180" t="str">
        <f t="shared" si="4"/>
        <v>B097Drilled Tie BarsCW 3230-R7</v>
      </c>
      <c r="K24" s="181">
        <f>MATCH(J24,'[1]Pay Items'!$K$1:$K$505,0)</f>
        <v>148</v>
      </c>
      <c r="L24" s="182" t="str">
        <f ca="1" t="shared" si="1"/>
        <v>F0</v>
      </c>
      <c r="M24" s="182" t="str">
        <f ca="1" t="shared" si="2"/>
        <v>G</v>
      </c>
      <c r="N24" s="182" t="str">
        <f ca="1" t="shared" si="3"/>
        <v>C2</v>
      </c>
    </row>
    <row r="25" spans="1:14" ht="36" customHeight="1">
      <c r="A25" s="72" t="s">
        <v>44</v>
      </c>
      <c r="B25" s="45" t="s">
        <v>28</v>
      </c>
      <c r="C25" s="37" t="s">
        <v>45</v>
      </c>
      <c r="D25" s="38"/>
      <c r="E25" s="39" t="s">
        <v>34</v>
      </c>
      <c r="F25" s="28">
        <v>16</v>
      </c>
      <c r="G25" s="29"/>
      <c r="H25" s="30">
        <f>ROUND(G25*F25,2)</f>
        <v>0</v>
      </c>
      <c r="I25" s="179">
        <f ca="1" t="shared" si="0"/>
      </c>
      <c r="J25" s="180" t="str">
        <f t="shared" si="4"/>
        <v>B09820 M Deformed Tie Bareach</v>
      </c>
      <c r="K25" s="181">
        <f>MATCH(J25,'[1]Pay Items'!$K$1:$K$505,0)</f>
        <v>149</v>
      </c>
      <c r="L25" s="182" t="str">
        <f ca="1" t="shared" si="1"/>
        <v>,1</v>
      </c>
      <c r="M25" s="182" t="str">
        <f ca="1" t="shared" si="2"/>
        <v>C2</v>
      </c>
      <c r="N25" s="182" t="str">
        <f ca="1" t="shared" si="3"/>
        <v>C2</v>
      </c>
    </row>
    <row r="26" spans="1:14" ht="36" customHeight="1">
      <c r="A26" s="72" t="s">
        <v>111</v>
      </c>
      <c r="B26" s="79" t="s">
        <v>295</v>
      </c>
      <c r="C26" s="37" t="s">
        <v>46</v>
      </c>
      <c r="D26" s="38" t="s">
        <v>232</v>
      </c>
      <c r="E26" s="39"/>
      <c r="F26" s="44"/>
      <c r="G26" s="43"/>
      <c r="H26" s="75"/>
      <c r="I26" s="179" t="str">
        <f ca="1" t="shared" si="0"/>
        <v>LOCKED</v>
      </c>
      <c r="J26" s="180" t="str">
        <f t="shared" si="4"/>
        <v>B114rlMiscellaneous Concrete Slab RenewalCW 3235-R9</v>
      </c>
      <c r="K26" s="181">
        <f>MATCH(J26,'[1]Pay Items'!$K$1:$K$505,0)</f>
        <v>167</v>
      </c>
      <c r="L26" s="182" t="str">
        <f ca="1" t="shared" si="1"/>
        <v>F0</v>
      </c>
      <c r="M26" s="182" t="str">
        <f ca="1" t="shared" si="2"/>
        <v>G</v>
      </c>
      <c r="N26" s="182" t="str">
        <f ca="1" t="shared" si="3"/>
        <v>C2</v>
      </c>
    </row>
    <row r="27" spans="1:14" ht="36" customHeight="1">
      <c r="A27" s="72" t="s">
        <v>112</v>
      </c>
      <c r="B27" s="45" t="s">
        <v>322</v>
      </c>
      <c r="C27" s="37" t="s">
        <v>113</v>
      </c>
      <c r="D27" s="38" t="s">
        <v>47</v>
      </c>
      <c r="E27" s="39"/>
      <c r="F27" s="44"/>
      <c r="G27" s="43"/>
      <c r="H27" s="75"/>
      <c r="I27" s="179" t="str">
        <f ca="1" t="shared" si="0"/>
        <v>LOCKED</v>
      </c>
      <c r="J27" s="180" t="str">
        <f t="shared" si="4"/>
        <v>B118rl100 mm SidewalkSD-228A</v>
      </c>
      <c r="K27" s="181">
        <f>MATCH(J27,'[1]Pay Items'!$K$1:$K$505,0)</f>
        <v>171</v>
      </c>
      <c r="L27" s="182" t="str">
        <f ca="1" t="shared" si="1"/>
        <v>F0</v>
      </c>
      <c r="M27" s="182" t="str">
        <f ca="1" t="shared" si="2"/>
        <v>G</v>
      </c>
      <c r="N27" s="182" t="str">
        <f ca="1" t="shared" si="3"/>
        <v>C2</v>
      </c>
    </row>
    <row r="28" spans="1:14" ht="36" customHeight="1">
      <c r="A28" s="72" t="s">
        <v>114</v>
      </c>
      <c r="B28" s="45" t="s">
        <v>115</v>
      </c>
      <c r="C28" s="37" t="s">
        <v>116</v>
      </c>
      <c r="D28" s="38"/>
      <c r="E28" s="39" t="s">
        <v>27</v>
      </c>
      <c r="F28" s="28">
        <v>10</v>
      </c>
      <c r="G28" s="41"/>
      <c r="H28" s="30">
        <f>ROUND(G28*F28,2)</f>
        <v>0</v>
      </c>
      <c r="I28" s="179">
        <f ca="1" t="shared" si="0"/>
      </c>
      <c r="J28" s="180" t="str">
        <f t="shared" si="4"/>
        <v>B119rlLess than 5 sq.m.m²</v>
      </c>
      <c r="K28" s="181">
        <f>MATCH(J28,'[1]Pay Items'!$K$1:$K$505,0)</f>
        <v>172</v>
      </c>
      <c r="L28" s="182" t="str">
        <f ca="1" t="shared" si="1"/>
        <v>,1</v>
      </c>
      <c r="M28" s="182" t="str">
        <f ca="1" t="shared" si="2"/>
        <v>C2</v>
      </c>
      <c r="N28" s="182" t="str">
        <f ca="1" t="shared" si="3"/>
        <v>C2</v>
      </c>
    </row>
    <row r="29" spans="1:14" ht="36" customHeight="1">
      <c r="A29" s="72" t="s">
        <v>284</v>
      </c>
      <c r="B29" s="45" t="s">
        <v>183</v>
      </c>
      <c r="C29" s="37" t="s">
        <v>120</v>
      </c>
      <c r="D29" s="38" t="s">
        <v>2</v>
      </c>
      <c r="E29" s="39" t="s">
        <v>27</v>
      </c>
      <c r="F29" s="28">
        <v>440</v>
      </c>
      <c r="G29" s="41"/>
      <c r="H29" s="30">
        <f>ROUND(G29*F29,2)</f>
        <v>0</v>
      </c>
      <c r="I29" s="179">
        <f ca="1" t="shared" si="0"/>
      </c>
      <c r="J29" s="180" t="str">
        <f t="shared" si="4"/>
        <v>B121rlDGreater than 20 sq.m.m²</v>
      </c>
      <c r="K29" s="181">
        <f>MATCH(J29,'[1]Pay Items'!$K$1:$K$505,0)</f>
        <v>178</v>
      </c>
      <c r="L29" s="182" t="str">
        <f ca="1" t="shared" si="1"/>
        <v>,1</v>
      </c>
      <c r="M29" s="182" t="str">
        <f ca="1" t="shared" si="2"/>
        <v>C2</v>
      </c>
      <c r="N29" s="182" t="str">
        <f ca="1" t="shared" si="3"/>
        <v>C2</v>
      </c>
    </row>
    <row r="30" spans="1:14" ht="36" customHeight="1">
      <c r="A30" s="140" t="s">
        <v>121</v>
      </c>
      <c r="B30" s="141" t="s">
        <v>296</v>
      </c>
      <c r="C30" s="142" t="s">
        <v>122</v>
      </c>
      <c r="D30" s="143" t="s">
        <v>232</v>
      </c>
      <c r="E30" s="144" t="s">
        <v>27</v>
      </c>
      <c r="F30" s="154">
        <v>25</v>
      </c>
      <c r="G30" s="148"/>
      <c r="H30" s="145">
        <f>ROUND(G30*F30,2)</f>
        <v>0</v>
      </c>
      <c r="I30" s="179">
        <f ca="1" t="shared" si="0"/>
      </c>
      <c r="J30" s="180" t="str">
        <f t="shared" si="4"/>
        <v>B124Adjustment of Precast Sidewalk BlocksCW 3235-R9m²</v>
      </c>
      <c r="K30" s="181">
        <f>MATCH(J30,'[1]Pay Items'!$K$1:$K$505,0)</f>
        <v>181</v>
      </c>
      <c r="L30" s="182" t="str">
        <f ca="1" t="shared" si="1"/>
        <v>,1</v>
      </c>
      <c r="M30" s="182" t="str">
        <f ca="1" t="shared" si="2"/>
        <v>C2</v>
      </c>
      <c r="N30" s="182" t="str">
        <f ca="1" t="shared" si="3"/>
        <v>C2</v>
      </c>
    </row>
    <row r="31" spans="1:14" ht="49.5" customHeight="1">
      <c r="A31" s="72"/>
      <c r="B31" s="79"/>
      <c r="C31" s="66" t="s">
        <v>403</v>
      </c>
      <c r="D31" s="38"/>
      <c r="E31" s="39"/>
      <c r="F31" s="44"/>
      <c r="G31" s="43"/>
      <c r="H31" s="75"/>
      <c r="I31" s="179" t="str">
        <f ca="1" t="shared" si="0"/>
        <v>LOCKED</v>
      </c>
      <c r="J31" s="180" t="str">
        <f t="shared" si="4"/>
        <v>ROADWORKS - REMOVALS / RENEWALS (Cont'd)</v>
      </c>
      <c r="K31" s="181" t="e">
        <f>MATCH(J31,'[1]Pay Items'!$K$1:$K$505,0)</f>
        <v>#N/A</v>
      </c>
      <c r="L31" s="182" t="str">
        <f ca="1" t="shared" si="1"/>
        <v>F0</v>
      </c>
      <c r="M31" s="182" t="str">
        <f ca="1" t="shared" si="2"/>
        <v>G</v>
      </c>
      <c r="N31" s="182" t="str">
        <f ca="1" t="shared" si="3"/>
        <v>C2</v>
      </c>
    </row>
    <row r="32" spans="1:14" ht="36" customHeight="1">
      <c r="A32" s="72" t="s">
        <v>123</v>
      </c>
      <c r="B32" s="79" t="s">
        <v>262</v>
      </c>
      <c r="C32" s="37" t="s">
        <v>254</v>
      </c>
      <c r="D32" s="38" t="s">
        <v>232</v>
      </c>
      <c r="E32" s="39" t="s">
        <v>27</v>
      </c>
      <c r="F32" s="28">
        <v>15</v>
      </c>
      <c r="G32" s="41"/>
      <c r="H32" s="42">
        <f>ROUND(G32*F32,2)</f>
        <v>0</v>
      </c>
      <c r="I32" s="179">
        <f ca="1" t="shared" si="0"/>
      </c>
      <c r="J32" s="180" t="str">
        <f t="shared" si="4"/>
        <v>B125Supply of Precast Sidewalk BlocksCW 3235-R9m²</v>
      </c>
      <c r="K32" s="181">
        <f>MATCH(J32,'[1]Pay Items'!$K$1:$K$505,0)</f>
        <v>182</v>
      </c>
      <c r="L32" s="182" t="str">
        <f ca="1" t="shared" si="1"/>
        <v>,1</v>
      </c>
      <c r="M32" s="182" t="str">
        <f ca="1" t="shared" si="2"/>
        <v>C2</v>
      </c>
      <c r="N32" s="182" t="str">
        <f ca="1" t="shared" si="3"/>
        <v>C2</v>
      </c>
    </row>
    <row r="33" spans="1:14" ht="36" customHeight="1">
      <c r="A33" s="72" t="s">
        <v>124</v>
      </c>
      <c r="B33" s="79" t="s">
        <v>297</v>
      </c>
      <c r="C33" s="37" t="s">
        <v>125</v>
      </c>
      <c r="D33" s="38" t="s">
        <v>232</v>
      </c>
      <c r="E33" s="39" t="s">
        <v>27</v>
      </c>
      <c r="F33" s="28">
        <v>15</v>
      </c>
      <c r="G33" s="41"/>
      <c r="H33" s="42">
        <f>ROUND(G33*F33,2)</f>
        <v>0</v>
      </c>
      <c r="I33" s="179">
        <f ca="1" t="shared" si="0"/>
      </c>
      <c r="J33" s="180" t="str">
        <f t="shared" si="4"/>
        <v>B125ARemoval of Precast Sidewalk BlocksCW 3235-R9m²</v>
      </c>
      <c r="K33" s="181">
        <f>MATCH(J33,'[1]Pay Items'!$K$1:$K$505,0)</f>
        <v>183</v>
      </c>
      <c r="L33" s="182" t="str">
        <f ca="1" t="shared" si="1"/>
        <v>,1</v>
      </c>
      <c r="M33" s="182" t="str">
        <f ca="1" t="shared" si="2"/>
        <v>C2</v>
      </c>
      <c r="N33" s="182" t="str">
        <f ca="1" t="shared" si="3"/>
        <v>C2</v>
      </c>
    </row>
    <row r="34" spans="1:14" ht="36" customHeight="1">
      <c r="A34" s="72" t="s">
        <v>126</v>
      </c>
      <c r="B34" s="79" t="s">
        <v>298</v>
      </c>
      <c r="C34" s="37" t="s">
        <v>50</v>
      </c>
      <c r="D34" s="38" t="s">
        <v>273</v>
      </c>
      <c r="E34" s="64"/>
      <c r="F34" s="44"/>
      <c r="G34" s="43"/>
      <c r="H34" s="75"/>
      <c r="I34" s="179" t="str">
        <f ca="1" t="shared" si="0"/>
        <v>LOCKED</v>
      </c>
      <c r="J34" s="180" t="str">
        <f t="shared" si="4"/>
        <v>B154rlConcrete Curb RenewalCW 3240-R10</v>
      </c>
      <c r="K34" s="181">
        <f>MATCH(J34,'[1]Pay Items'!$K$1:$K$505,0)</f>
        <v>217</v>
      </c>
      <c r="L34" s="182" t="str">
        <f ca="1" t="shared" si="1"/>
        <v>F0</v>
      </c>
      <c r="M34" s="182" t="str">
        <f ca="1" t="shared" si="2"/>
        <v>G</v>
      </c>
      <c r="N34" s="182" t="str">
        <f ca="1" t="shared" si="3"/>
        <v>C2</v>
      </c>
    </row>
    <row r="35" spans="1:14" ht="36" customHeight="1">
      <c r="A35" s="72" t="s">
        <v>129</v>
      </c>
      <c r="B35" s="45" t="s">
        <v>28</v>
      </c>
      <c r="C35" s="37" t="s">
        <v>274</v>
      </c>
      <c r="D35" s="38" t="s">
        <v>130</v>
      </c>
      <c r="E35" s="39" t="s">
        <v>48</v>
      </c>
      <c r="F35" s="28">
        <v>10</v>
      </c>
      <c r="G35" s="41"/>
      <c r="H35" s="42">
        <f>ROUND(G35*F35,2)</f>
        <v>0</v>
      </c>
      <c r="I35" s="179">
        <f ca="1" t="shared" si="0"/>
      </c>
      <c r="J35" s="180" t="str">
        <f t="shared" si="4"/>
        <v>B184rlCurb Ramp (8-12 mm reveal ht, Integral)SD-229C,Dm</v>
      </c>
      <c r="K35" s="181">
        <f>MATCH(J35,'[1]Pay Items'!$K$1:$K$505,0)</f>
        <v>247</v>
      </c>
      <c r="L35" s="182" t="str">
        <f ca="1" t="shared" si="1"/>
        <v>,1</v>
      </c>
      <c r="M35" s="182" t="str">
        <f ca="1" t="shared" si="2"/>
        <v>C2</v>
      </c>
      <c r="N35" s="182" t="str">
        <f ca="1" t="shared" si="3"/>
        <v>C2</v>
      </c>
    </row>
    <row r="36" spans="1:14" ht="36" customHeight="1">
      <c r="A36" s="100"/>
      <c r="B36" s="61"/>
      <c r="C36" s="69" t="s">
        <v>132</v>
      </c>
      <c r="D36" s="63"/>
      <c r="E36" s="64"/>
      <c r="F36" s="44"/>
      <c r="G36" s="43"/>
      <c r="H36" s="75"/>
      <c r="I36" s="179" t="str">
        <f ca="1" t="shared" si="0"/>
        <v>LOCKED</v>
      </c>
      <c r="J36" s="180" t="str">
        <f t="shared" si="4"/>
        <v>ROADWORK - NEW CONSTRUCTION</v>
      </c>
      <c r="K36" s="181">
        <f>MATCH(J36,'[1]Pay Items'!$K$1:$K$505,0)</f>
        <v>282</v>
      </c>
      <c r="L36" s="182" t="str">
        <f ca="1" t="shared" si="1"/>
        <v>F0</v>
      </c>
      <c r="M36" s="182" t="str">
        <f ca="1" t="shared" si="2"/>
        <v>G</v>
      </c>
      <c r="N36" s="182" t="str">
        <f ca="1" t="shared" si="3"/>
        <v>C2</v>
      </c>
    </row>
    <row r="37" spans="1:14" ht="49.5" customHeight="1">
      <c r="A37" s="71" t="s">
        <v>207</v>
      </c>
      <c r="B37" s="79" t="s">
        <v>299</v>
      </c>
      <c r="C37" s="37" t="s">
        <v>208</v>
      </c>
      <c r="D37" s="38" t="s">
        <v>133</v>
      </c>
      <c r="E37" s="64"/>
      <c r="F37" s="44"/>
      <c r="G37" s="43"/>
      <c r="H37" s="75"/>
      <c r="I37" s="179" t="str">
        <f ca="1" t="shared" si="0"/>
        <v>LOCKED</v>
      </c>
      <c r="J37" s="180" t="str">
        <f t="shared" si="4"/>
        <v>C001Concrete Pavements, Median Slabs, Bull-noses, and Safety MediansCW 3310-R14</v>
      </c>
      <c r="K37" s="181">
        <f>MATCH(J37,'[1]Pay Items'!$K$1:$K$505,0)</f>
        <v>283</v>
      </c>
      <c r="L37" s="182" t="str">
        <f ca="1" t="shared" si="1"/>
        <v>F0</v>
      </c>
      <c r="M37" s="182" t="str">
        <f ca="1" t="shared" si="2"/>
        <v>G</v>
      </c>
      <c r="N37" s="182" t="str">
        <f ca="1" t="shared" si="3"/>
        <v>C2</v>
      </c>
    </row>
    <row r="38" spans="1:14" ht="49.5" customHeight="1">
      <c r="A38" s="71" t="s">
        <v>209</v>
      </c>
      <c r="B38" s="45" t="s">
        <v>28</v>
      </c>
      <c r="C38" s="37" t="s">
        <v>210</v>
      </c>
      <c r="D38" s="38" t="s">
        <v>2</v>
      </c>
      <c r="E38" s="39" t="s">
        <v>27</v>
      </c>
      <c r="F38" s="28">
        <v>590</v>
      </c>
      <c r="G38" s="29"/>
      <c r="H38" s="42">
        <f>ROUND(G38*F38,2)</f>
        <v>0</v>
      </c>
      <c r="I38" s="179">
        <f ca="1" t="shared" si="0"/>
      </c>
      <c r="J38" s="180" t="str">
        <f t="shared" si="4"/>
        <v>C011Construction of 150 mm Concrete Pavement (Reinforced)m²</v>
      </c>
      <c r="K38" s="181">
        <f>MATCH(J38,'[1]Pay Items'!$K$1:$K$505,0)</f>
        <v>293</v>
      </c>
      <c r="L38" s="182" t="str">
        <f ca="1" t="shared" si="1"/>
        <v>,1</v>
      </c>
      <c r="M38" s="182" t="str">
        <f ca="1" t="shared" si="2"/>
        <v>C2</v>
      </c>
      <c r="N38" s="182" t="str">
        <f ca="1" t="shared" si="3"/>
        <v>C2</v>
      </c>
    </row>
    <row r="39" spans="1:14" ht="63.75" customHeight="1">
      <c r="A39" s="71" t="s">
        <v>215</v>
      </c>
      <c r="B39" s="45" t="s">
        <v>37</v>
      </c>
      <c r="C39" s="37" t="s">
        <v>353</v>
      </c>
      <c r="D39" s="38"/>
      <c r="E39" s="39" t="s">
        <v>27</v>
      </c>
      <c r="F39" s="28">
        <v>590</v>
      </c>
      <c r="G39" s="29"/>
      <c r="H39" s="42">
        <f>ROUND(G39*F39,2)</f>
        <v>0</v>
      </c>
      <c r="I39" s="179">
        <f ca="1" t="shared" si="0"/>
      </c>
      <c r="J39" s="180" t="str">
        <f t="shared" si="4"/>
        <v>C029Construction of 150 mm Concrete Pavement for Early Opening 72 Hour (Reinforced)m²</v>
      </c>
      <c r="K39" s="181" t="e">
        <f>MATCH(J39,'[1]Pay Items'!$K$1:$K$505,0)</f>
        <v>#N/A</v>
      </c>
      <c r="L39" s="182" t="str">
        <f ca="1" t="shared" si="1"/>
        <v>,1</v>
      </c>
      <c r="M39" s="182" t="str">
        <f ca="1" t="shared" si="2"/>
        <v>C2</v>
      </c>
      <c r="N39" s="182" t="str">
        <f ca="1" t="shared" si="3"/>
        <v>C2</v>
      </c>
    </row>
    <row r="40" spans="1:14" ht="49.5" customHeight="1">
      <c r="A40" s="71" t="s">
        <v>216</v>
      </c>
      <c r="B40" s="45" t="s">
        <v>49</v>
      </c>
      <c r="C40" s="37" t="s">
        <v>217</v>
      </c>
      <c r="D40" s="38" t="s">
        <v>51</v>
      </c>
      <c r="E40" s="39" t="s">
        <v>48</v>
      </c>
      <c r="F40" s="28">
        <v>310</v>
      </c>
      <c r="G40" s="41"/>
      <c r="H40" s="42">
        <f>ROUND(G40*F40,2)</f>
        <v>0</v>
      </c>
      <c r="I40" s="179">
        <f ca="1" t="shared" si="0"/>
      </c>
      <c r="J40" s="180" t="str">
        <f t="shared" si="4"/>
        <v>C034Construction of Barrier (180 mm ht, Separate)SD-203Am</v>
      </c>
      <c r="K40" s="181" t="e">
        <f>MATCH(J40,'[1]Pay Items'!$K$1:$K$505,0)</f>
        <v>#N/A</v>
      </c>
      <c r="L40" s="182" t="str">
        <f ca="1" t="shared" si="1"/>
        <v>,1</v>
      </c>
      <c r="M40" s="182" t="str">
        <f ca="1" t="shared" si="2"/>
        <v>C2</v>
      </c>
      <c r="N40" s="182" t="str">
        <f ca="1" t="shared" si="3"/>
        <v>C2</v>
      </c>
    </row>
    <row r="41" spans="1:14" ht="36" customHeight="1">
      <c r="A41" s="71" t="s">
        <v>510</v>
      </c>
      <c r="B41" s="79" t="s">
        <v>300</v>
      </c>
      <c r="C41" s="37" t="s">
        <v>511</v>
      </c>
      <c r="D41" s="38" t="s">
        <v>131</v>
      </c>
      <c r="E41" s="39" t="s">
        <v>27</v>
      </c>
      <c r="F41" s="28">
        <v>20</v>
      </c>
      <c r="G41" s="41"/>
      <c r="H41" s="42">
        <f>ROUND(G41*F41,2)</f>
        <v>0</v>
      </c>
      <c r="I41" s="179">
        <f ca="1" t="shared" si="0"/>
      </c>
      <c r="J41" s="180" t="str">
        <f t="shared" si="4"/>
        <v>C052Interlocking Paving StonesCW 3330-R5m²</v>
      </c>
      <c r="K41" s="181">
        <f>MATCH(J41,'[1]Pay Items'!$K$1:$K$505,0)</f>
        <v>338</v>
      </c>
      <c r="L41" s="182" t="str">
        <f ca="1" t="shared" si="1"/>
        <v>,1</v>
      </c>
      <c r="M41" s="182" t="str">
        <f ca="1" t="shared" si="2"/>
        <v>C2</v>
      </c>
      <c r="N41" s="182" t="str">
        <f ca="1" t="shared" si="3"/>
        <v>C2</v>
      </c>
    </row>
    <row r="42" spans="1:14" ht="49.5" customHeight="1">
      <c r="A42" s="101"/>
      <c r="B42" s="61" t="s">
        <v>301</v>
      </c>
      <c r="C42" s="62" t="s">
        <v>421</v>
      </c>
      <c r="D42" s="121" t="s">
        <v>422</v>
      </c>
      <c r="E42" s="122" t="s">
        <v>48</v>
      </c>
      <c r="F42" s="28">
        <v>120</v>
      </c>
      <c r="G42" s="29"/>
      <c r="H42" s="30">
        <f>ROUND(G42*F42,2)</f>
        <v>0</v>
      </c>
      <c r="I42" s="179">
        <f ca="1" t="shared" si="0"/>
      </c>
      <c r="J42" s="180" t="str">
        <f t="shared" si="4"/>
        <v>Supplying and Placing Joint Curing Compoundm</v>
      </c>
      <c r="K42" s="181" t="e">
        <f>MATCH(J42,'[1]Pay Items'!$K$1:$K$505,0)</f>
        <v>#N/A</v>
      </c>
      <c r="L42" s="182" t="str">
        <f ca="1" t="shared" si="1"/>
        <v>,1</v>
      </c>
      <c r="M42" s="182" t="str">
        <f ca="1" t="shared" si="2"/>
        <v>C2</v>
      </c>
      <c r="N42" s="182" t="str">
        <f ca="1" t="shared" si="3"/>
        <v>C2</v>
      </c>
    </row>
    <row r="43" spans="1:14" ht="49.5" customHeight="1">
      <c r="A43" s="100"/>
      <c r="B43" s="61"/>
      <c r="C43" s="66" t="s">
        <v>19</v>
      </c>
      <c r="D43" s="63"/>
      <c r="E43" s="64"/>
      <c r="F43" s="44"/>
      <c r="G43" s="43"/>
      <c r="H43" s="75"/>
      <c r="I43" s="179" t="str">
        <f ca="1" t="shared" si="0"/>
        <v>LOCKED</v>
      </c>
      <c r="J43" s="180" t="str">
        <f t="shared" si="4"/>
        <v>ASSOCIATED DRAINAGE AND UNDERGROUND WORKS</v>
      </c>
      <c r="K43" s="181">
        <f>MATCH(J43,'[1]Pay Items'!$K$1:$K$505,0)</f>
        <v>361</v>
      </c>
      <c r="L43" s="182" t="str">
        <f ca="1" t="shared" si="1"/>
        <v>F0</v>
      </c>
      <c r="M43" s="182" t="str">
        <f ca="1" t="shared" si="2"/>
        <v>G</v>
      </c>
      <c r="N43" s="182" t="str">
        <f ca="1" t="shared" si="3"/>
        <v>C2</v>
      </c>
    </row>
    <row r="44" spans="1:14" ht="36" customHeight="1">
      <c r="A44" s="71" t="s">
        <v>145</v>
      </c>
      <c r="B44" s="79" t="s">
        <v>302</v>
      </c>
      <c r="C44" s="37" t="s">
        <v>146</v>
      </c>
      <c r="D44" s="38" t="s">
        <v>147</v>
      </c>
      <c r="E44" s="39"/>
      <c r="F44" s="44"/>
      <c r="G44" s="43"/>
      <c r="H44" s="75"/>
      <c r="I44" s="179" t="str">
        <f ca="1" t="shared" si="0"/>
        <v>LOCKED</v>
      </c>
      <c r="J44" s="180" t="str">
        <f t="shared" si="4"/>
        <v>E003Catch BasinCW 2130-R12</v>
      </c>
      <c r="K44" s="181">
        <f>MATCH(J44,'[1]Pay Items'!$K$1:$K$505,0)</f>
        <v>364</v>
      </c>
      <c r="L44" s="182" t="str">
        <f ca="1" t="shared" si="1"/>
        <v>F0</v>
      </c>
      <c r="M44" s="182" t="str">
        <f ca="1" t="shared" si="2"/>
        <v>G</v>
      </c>
      <c r="N44" s="182" t="str">
        <f ca="1" t="shared" si="3"/>
        <v>C2</v>
      </c>
    </row>
    <row r="45" spans="1:14" ht="36" customHeight="1">
      <c r="A45" s="71" t="s">
        <v>148</v>
      </c>
      <c r="B45" s="45" t="s">
        <v>28</v>
      </c>
      <c r="C45" s="37" t="s">
        <v>149</v>
      </c>
      <c r="D45" s="38"/>
      <c r="E45" s="39" t="s">
        <v>34</v>
      </c>
      <c r="F45" s="28">
        <v>4</v>
      </c>
      <c r="G45" s="41"/>
      <c r="H45" s="42">
        <f>ROUND(G45*F45,2)</f>
        <v>0</v>
      </c>
      <c r="I45" s="179">
        <f ca="1" t="shared" si="0"/>
      </c>
      <c r="J45" s="180" t="str">
        <f t="shared" si="4"/>
        <v>E004SD-024, 1800 mm deepeach</v>
      </c>
      <c r="K45" s="181" t="e">
        <f>MATCH(J45,'[1]Pay Items'!$K$1:$K$505,0)</f>
        <v>#N/A</v>
      </c>
      <c r="L45" s="182" t="str">
        <f ca="1" t="shared" si="1"/>
        <v>,1</v>
      </c>
      <c r="M45" s="182" t="str">
        <f ca="1" t="shared" si="2"/>
        <v>C2</v>
      </c>
      <c r="N45" s="182" t="str">
        <f ca="1" t="shared" si="3"/>
        <v>C2</v>
      </c>
    </row>
    <row r="46" spans="1:14" ht="36" customHeight="1">
      <c r="A46" s="71" t="s">
        <v>150</v>
      </c>
      <c r="B46" s="79" t="s">
        <v>303</v>
      </c>
      <c r="C46" s="37" t="s">
        <v>151</v>
      </c>
      <c r="D46" s="38" t="s">
        <v>147</v>
      </c>
      <c r="E46" s="39"/>
      <c r="F46" s="44"/>
      <c r="G46" s="43"/>
      <c r="H46" s="75"/>
      <c r="I46" s="179" t="str">
        <f ca="1" t="shared" si="0"/>
        <v>LOCKED</v>
      </c>
      <c r="J46" s="180" t="str">
        <f t="shared" si="4"/>
        <v>E008Sewer ServiceCW 2130-R12</v>
      </c>
      <c r="K46" s="181">
        <f>MATCH(J46,'[1]Pay Items'!$K$1:$K$505,0)</f>
        <v>374</v>
      </c>
      <c r="L46" s="182" t="str">
        <f ca="1" t="shared" si="1"/>
        <v>F0</v>
      </c>
      <c r="M46" s="182" t="str">
        <f ca="1" t="shared" si="2"/>
        <v>G</v>
      </c>
      <c r="N46" s="182" t="str">
        <f ca="1" t="shared" si="3"/>
        <v>C2</v>
      </c>
    </row>
    <row r="47" spans="1:14" ht="36" customHeight="1">
      <c r="A47" s="71" t="s">
        <v>152</v>
      </c>
      <c r="B47" s="45" t="s">
        <v>28</v>
      </c>
      <c r="C47" s="37" t="s">
        <v>153</v>
      </c>
      <c r="D47" s="38"/>
      <c r="E47" s="39"/>
      <c r="F47" s="44"/>
      <c r="G47" s="43"/>
      <c r="H47" s="75"/>
      <c r="I47" s="179" t="str">
        <f ca="1" t="shared" si="0"/>
        <v>LOCKED</v>
      </c>
      <c r="J47" s="180" t="str">
        <f t="shared" si="4"/>
        <v>E009250 mm, PVC LDS</v>
      </c>
      <c r="K47" s="181" t="e">
        <f>MATCH(J47,'[1]Pay Items'!$K$1:$K$505,0)</f>
        <v>#N/A</v>
      </c>
      <c r="L47" s="182" t="str">
        <f ca="1" t="shared" si="1"/>
        <v>F0</v>
      </c>
      <c r="M47" s="182" t="str">
        <f ca="1" t="shared" si="2"/>
        <v>G</v>
      </c>
      <c r="N47" s="182" t="str">
        <f ca="1" t="shared" si="3"/>
        <v>C2</v>
      </c>
    </row>
    <row r="48" spans="1:14" ht="49.5" customHeight="1">
      <c r="A48" s="146" t="s">
        <v>154</v>
      </c>
      <c r="B48" s="147" t="s">
        <v>115</v>
      </c>
      <c r="C48" s="142" t="s">
        <v>622</v>
      </c>
      <c r="D48" s="143"/>
      <c r="E48" s="144" t="s">
        <v>48</v>
      </c>
      <c r="F48" s="154">
        <v>25</v>
      </c>
      <c r="G48" s="148"/>
      <c r="H48" s="149">
        <f>ROUND(G48*F48,2)</f>
        <v>0</v>
      </c>
      <c r="I48" s="179">
        <f ca="1" t="shared" si="0"/>
      </c>
      <c r="J48" s="180" t="str">
        <f t="shared" si="4"/>
        <v>E010In a Trench, Class B Sand Bedding, Class 2 Backfillm</v>
      </c>
      <c r="K48" s="181" t="e">
        <f>MATCH(J48,'[1]Pay Items'!$K$1:$K$505,0)</f>
        <v>#N/A</v>
      </c>
      <c r="L48" s="182" t="str">
        <f ca="1" t="shared" si="1"/>
        <v>,1</v>
      </c>
      <c r="M48" s="182" t="str">
        <f ca="1" t="shared" si="2"/>
        <v>C2</v>
      </c>
      <c r="N48" s="182" t="str">
        <f ca="1" t="shared" si="3"/>
        <v>C2</v>
      </c>
    </row>
    <row r="49" spans="1:14" ht="49.5" customHeight="1">
      <c r="A49" s="71"/>
      <c r="B49" s="45"/>
      <c r="C49" s="66" t="s">
        <v>404</v>
      </c>
      <c r="D49" s="38"/>
      <c r="E49" s="39"/>
      <c r="F49" s="44"/>
      <c r="G49" s="43"/>
      <c r="H49" s="75"/>
      <c r="I49" s="179" t="str">
        <f ca="1" t="shared" si="0"/>
        <v>LOCKED</v>
      </c>
      <c r="J49" s="180" t="str">
        <f t="shared" si="4"/>
        <v>ASSOCIATED DRAINAGE AND UNDERGROUND WORKS (Cont'd)</v>
      </c>
      <c r="K49" s="181" t="e">
        <f>MATCH(J49,'[1]Pay Items'!$K$1:$K$505,0)</f>
        <v>#N/A</v>
      </c>
      <c r="L49" s="182" t="str">
        <f ca="1" t="shared" si="1"/>
        <v>F0</v>
      </c>
      <c r="M49" s="182" t="str">
        <f ca="1" t="shared" si="2"/>
        <v>G</v>
      </c>
      <c r="N49" s="182" t="str">
        <f ca="1" t="shared" si="3"/>
        <v>C2</v>
      </c>
    </row>
    <row r="50" spans="1:14" ht="36" customHeight="1">
      <c r="A50" s="71" t="s">
        <v>222</v>
      </c>
      <c r="B50" s="79" t="s">
        <v>304</v>
      </c>
      <c r="C50" s="37" t="s">
        <v>223</v>
      </c>
      <c r="D50" s="38" t="s">
        <v>147</v>
      </c>
      <c r="E50" s="39"/>
      <c r="F50" s="44"/>
      <c r="G50" s="43"/>
      <c r="H50" s="75"/>
      <c r="I50" s="179" t="str">
        <f ca="1" t="shared" si="0"/>
        <v>LOCKED</v>
      </c>
      <c r="J50" s="180" t="str">
        <f t="shared" si="4"/>
        <v>E013Sewer Service RisersCW 2130-R12</v>
      </c>
      <c r="K50" s="181">
        <f>MATCH(J50,'[1]Pay Items'!$K$1:$K$505,0)</f>
        <v>379</v>
      </c>
      <c r="L50" s="182" t="str">
        <f ca="1" t="shared" si="1"/>
        <v>F0</v>
      </c>
      <c r="M50" s="182" t="str">
        <f ca="1" t="shared" si="2"/>
        <v>G</v>
      </c>
      <c r="N50" s="182" t="str">
        <f ca="1" t="shared" si="3"/>
        <v>C2</v>
      </c>
    </row>
    <row r="51" spans="1:14" ht="36" customHeight="1">
      <c r="A51" s="71" t="s">
        <v>224</v>
      </c>
      <c r="B51" s="45" t="s">
        <v>28</v>
      </c>
      <c r="C51" s="37" t="s">
        <v>354</v>
      </c>
      <c r="D51" s="38"/>
      <c r="E51" s="39"/>
      <c r="F51" s="44"/>
      <c r="G51" s="43"/>
      <c r="H51" s="75"/>
      <c r="I51" s="179" t="str">
        <f ca="1" t="shared" si="0"/>
        <v>LOCKED</v>
      </c>
      <c r="J51" s="180" t="str">
        <f t="shared" si="4"/>
        <v>E014250 mm</v>
      </c>
      <c r="K51" s="181" t="e">
        <f>MATCH(J51,'[1]Pay Items'!$K$1:$K$505,0)</f>
        <v>#N/A</v>
      </c>
      <c r="L51" s="182" t="str">
        <f ca="1" t="shared" si="1"/>
        <v>F0</v>
      </c>
      <c r="M51" s="182" t="str">
        <f ca="1" t="shared" si="2"/>
        <v>G</v>
      </c>
      <c r="N51" s="182" t="str">
        <f ca="1" t="shared" si="3"/>
        <v>C2</v>
      </c>
    </row>
    <row r="52" spans="1:14" ht="36" customHeight="1">
      <c r="A52" s="71" t="s">
        <v>225</v>
      </c>
      <c r="B52" s="45" t="s">
        <v>115</v>
      </c>
      <c r="C52" s="37" t="s">
        <v>226</v>
      </c>
      <c r="D52" s="38"/>
      <c r="E52" s="39" t="s">
        <v>227</v>
      </c>
      <c r="F52" s="28">
        <v>8</v>
      </c>
      <c r="G52" s="29"/>
      <c r="H52" s="30">
        <f>ROUND(G52*F52,2)</f>
        <v>0</v>
      </c>
      <c r="I52" s="179">
        <f ca="1" t="shared" si="0"/>
      </c>
      <c r="J52" s="180" t="str">
        <f t="shared" si="4"/>
        <v>E016SD-015vert m</v>
      </c>
      <c r="K52" s="181">
        <f>MATCH(J52,'[1]Pay Items'!$K$1:$K$505,0)</f>
        <v>382</v>
      </c>
      <c r="L52" s="182" t="str">
        <f ca="1" t="shared" si="1"/>
        <v>,1</v>
      </c>
      <c r="M52" s="182" t="str">
        <f ca="1" t="shared" si="2"/>
        <v>C2</v>
      </c>
      <c r="N52" s="182" t="str">
        <f ca="1" t="shared" si="3"/>
        <v>C2</v>
      </c>
    </row>
    <row r="53" spans="1:14" ht="36" customHeight="1">
      <c r="A53" s="71" t="s">
        <v>512</v>
      </c>
      <c r="B53" s="79" t="s">
        <v>263</v>
      </c>
      <c r="C53" s="37" t="s">
        <v>513</v>
      </c>
      <c r="D53" s="38" t="s">
        <v>147</v>
      </c>
      <c r="E53" s="39"/>
      <c r="F53" s="44"/>
      <c r="G53" s="43"/>
      <c r="H53" s="75"/>
      <c r="I53" s="179" t="str">
        <f ca="1" t="shared" si="0"/>
        <v>LOCKED</v>
      </c>
      <c r="J53" s="180" t="str">
        <f t="shared" si="4"/>
        <v>E017Sewer Repair - Up to 3.0 Meters LongCW 2130-R12</v>
      </c>
      <c r="K53" s="181">
        <f>MATCH(J53,'[1]Pay Items'!$K$1:$K$505,0)</f>
        <v>383</v>
      </c>
      <c r="L53" s="182" t="str">
        <f ca="1" t="shared" si="1"/>
        <v>F0</v>
      </c>
      <c r="M53" s="182" t="str">
        <f ca="1" t="shared" si="2"/>
        <v>G</v>
      </c>
      <c r="N53" s="182" t="str">
        <f ca="1" t="shared" si="3"/>
        <v>C2</v>
      </c>
    </row>
    <row r="54" spans="1:14" ht="36" customHeight="1">
      <c r="A54" s="71" t="s">
        <v>514</v>
      </c>
      <c r="B54" s="45" t="s">
        <v>28</v>
      </c>
      <c r="C54" s="37" t="s">
        <v>516</v>
      </c>
      <c r="D54" s="38"/>
      <c r="E54" s="39"/>
      <c r="F54" s="44"/>
      <c r="G54" s="43"/>
      <c r="H54" s="75"/>
      <c r="I54" s="179" t="str">
        <f ca="1" t="shared" si="0"/>
        <v>LOCKED</v>
      </c>
      <c r="J54" s="180" t="str">
        <f t="shared" si="4"/>
        <v>E018375 mm</v>
      </c>
      <c r="K54" s="181" t="e">
        <f>MATCH(J54,'[1]Pay Items'!$K$1:$K$505,0)</f>
        <v>#N/A</v>
      </c>
      <c r="L54" s="182" t="str">
        <f ca="1" t="shared" si="1"/>
        <v>F0</v>
      </c>
      <c r="M54" s="182" t="str">
        <f ca="1" t="shared" si="2"/>
        <v>G</v>
      </c>
      <c r="N54" s="182" t="str">
        <f ca="1" t="shared" si="3"/>
        <v>C2</v>
      </c>
    </row>
    <row r="55" spans="1:14" ht="36" customHeight="1">
      <c r="A55" s="71" t="s">
        <v>515</v>
      </c>
      <c r="B55" s="45" t="s">
        <v>115</v>
      </c>
      <c r="C55" s="37" t="s">
        <v>517</v>
      </c>
      <c r="D55" s="38"/>
      <c r="E55" s="39" t="s">
        <v>34</v>
      </c>
      <c r="F55" s="28">
        <v>1</v>
      </c>
      <c r="G55" s="41"/>
      <c r="H55" s="42">
        <f>ROUND(G55*F55,2)</f>
        <v>0</v>
      </c>
      <c r="I55" s="179">
        <f ca="1" t="shared" si="0"/>
      </c>
      <c r="J55" s="180" t="str">
        <f t="shared" si="4"/>
        <v>E019Class 3 Backfilleach</v>
      </c>
      <c r="K55" s="181" t="e">
        <f>MATCH(J55,'[1]Pay Items'!$K$1:$K$505,0)</f>
        <v>#N/A</v>
      </c>
      <c r="L55" s="182" t="str">
        <f ca="1" t="shared" si="1"/>
        <v>,1</v>
      </c>
      <c r="M55" s="182" t="str">
        <f ca="1" t="shared" si="2"/>
        <v>C2</v>
      </c>
      <c r="N55" s="182" t="str">
        <f ca="1" t="shared" si="3"/>
        <v>C2</v>
      </c>
    </row>
    <row r="56" spans="1:14" ht="49.5" customHeight="1">
      <c r="A56" s="71" t="s">
        <v>85</v>
      </c>
      <c r="B56" s="79" t="s">
        <v>265</v>
      </c>
      <c r="C56" s="80" t="s">
        <v>155</v>
      </c>
      <c r="D56" s="38" t="s">
        <v>147</v>
      </c>
      <c r="E56" s="39"/>
      <c r="F56" s="44"/>
      <c r="G56" s="43"/>
      <c r="H56" s="75"/>
      <c r="I56" s="179" t="str">
        <f ca="1" t="shared" si="0"/>
        <v>LOCKED</v>
      </c>
      <c r="J56" s="180" t="str">
        <f t="shared" si="4"/>
        <v>E023Replacing Existing Manhole and Catch Basin Frames &amp; CoversCW 2130-R12</v>
      </c>
      <c r="K56" s="181">
        <f>MATCH(J56,'[1]Pay Items'!$K$1:$K$505,0)</f>
        <v>389</v>
      </c>
      <c r="L56" s="182" t="str">
        <f ca="1" t="shared" si="1"/>
        <v>F0</v>
      </c>
      <c r="M56" s="182" t="str">
        <f ca="1" t="shared" si="2"/>
        <v>G</v>
      </c>
      <c r="N56" s="182" t="str">
        <f ca="1" t="shared" si="3"/>
        <v>C2</v>
      </c>
    </row>
    <row r="57" spans="1:14" ht="49.5" customHeight="1">
      <c r="A57" s="71" t="s">
        <v>86</v>
      </c>
      <c r="B57" s="45" t="s">
        <v>28</v>
      </c>
      <c r="C57" s="37" t="s">
        <v>87</v>
      </c>
      <c r="D57" s="38"/>
      <c r="E57" s="39" t="s">
        <v>34</v>
      </c>
      <c r="F57" s="28">
        <v>1</v>
      </c>
      <c r="G57" s="29"/>
      <c r="H57" s="36">
        <f>ROUND(G57*F57,2)</f>
        <v>0</v>
      </c>
      <c r="I57" s="179">
        <f ca="1" t="shared" si="0"/>
      </c>
      <c r="J57" s="180" t="str">
        <f t="shared" si="4"/>
        <v>E024AP-004 - Standard Frame for Manhole and Catch Basineach</v>
      </c>
      <c r="K57" s="181">
        <f>MATCH(J57,'[1]Pay Items'!$K$1:$K$505,0)</f>
        <v>390</v>
      </c>
      <c r="L57" s="182" t="str">
        <f ca="1" t="shared" si="1"/>
        <v>,1</v>
      </c>
      <c r="M57" s="182" t="str">
        <f ca="1" t="shared" si="2"/>
        <v>C2</v>
      </c>
      <c r="N57" s="182" t="str">
        <f ca="1" t="shared" si="3"/>
        <v>C2</v>
      </c>
    </row>
    <row r="58" spans="1:14" ht="49.5" customHeight="1">
      <c r="A58" s="71" t="s">
        <v>88</v>
      </c>
      <c r="B58" s="45" t="s">
        <v>37</v>
      </c>
      <c r="C58" s="37" t="s">
        <v>89</v>
      </c>
      <c r="D58" s="38"/>
      <c r="E58" s="39" t="s">
        <v>34</v>
      </c>
      <c r="F58" s="28">
        <v>1</v>
      </c>
      <c r="G58" s="29"/>
      <c r="H58" s="36">
        <f>ROUND(G58*F58,2)</f>
        <v>0</v>
      </c>
      <c r="I58" s="179">
        <f ca="1" t="shared" si="0"/>
      </c>
      <c r="J58" s="180" t="str">
        <f t="shared" si="4"/>
        <v>E025AP-005 - Standard Solid Cover for Standard Frameeach</v>
      </c>
      <c r="K58" s="181">
        <f>MATCH(J58,'[1]Pay Items'!$K$1:$K$505,0)</f>
        <v>391</v>
      </c>
      <c r="L58" s="182" t="str">
        <f ca="1" t="shared" si="1"/>
        <v>,1</v>
      </c>
      <c r="M58" s="182" t="str">
        <f ca="1" t="shared" si="2"/>
        <v>C2</v>
      </c>
      <c r="N58" s="182" t="str">
        <f ca="1" t="shared" si="3"/>
        <v>C2</v>
      </c>
    </row>
    <row r="59" spans="1:14" ht="36" customHeight="1">
      <c r="A59" s="71" t="s">
        <v>160</v>
      </c>
      <c r="B59" s="79" t="s">
        <v>305</v>
      </c>
      <c r="C59" s="80" t="s">
        <v>161</v>
      </c>
      <c r="D59" s="38" t="s">
        <v>147</v>
      </c>
      <c r="E59" s="39"/>
      <c r="F59" s="44"/>
      <c r="G59" s="43"/>
      <c r="H59" s="75"/>
      <c r="I59" s="179" t="str">
        <f ca="1" t="shared" si="0"/>
        <v>LOCKED</v>
      </c>
      <c r="J59" s="180" t="str">
        <f t="shared" si="4"/>
        <v>E036Connecting to Existing SewerCW 2130-R12</v>
      </c>
      <c r="K59" s="181">
        <f>MATCH(J59,'[1]Pay Items'!$K$1:$K$505,0)</f>
        <v>406</v>
      </c>
      <c r="L59" s="182" t="str">
        <f ca="1" t="shared" si="1"/>
        <v>F0</v>
      </c>
      <c r="M59" s="182" t="str">
        <f ca="1" t="shared" si="2"/>
        <v>G</v>
      </c>
      <c r="N59" s="182" t="str">
        <f ca="1" t="shared" si="3"/>
        <v>C2</v>
      </c>
    </row>
    <row r="60" spans="1:14" ht="36" customHeight="1">
      <c r="A60" s="71" t="s">
        <v>162</v>
      </c>
      <c r="B60" s="45" t="s">
        <v>28</v>
      </c>
      <c r="C60" s="80" t="s">
        <v>356</v>
      </c>
      <c r="D60" s="38"/>
      <c r="E60" s="39"/>
      <c r="F60" s="44"/>
      <c r="G60" s="43"/>
      <c r="H60" s="75"/>
      <c r="I60" s="179" t="str">
        <f ca="1" t="shared" si="0"/>
        <v>LOCKED</v>
      </c>
      <c r="J60" s="180" t="str">
        <f t="shared" si="4"/>
        <v>E037250 mm PVC Connecting Pipe</v>
      </c>
      <c r="K60" s="181" t="e">
        <f>MATCH(J60,'[1]Pay Items'!$K$1:$K$505,0)</f>
        <v>#N/A</v>
      </c>
      <c r="L60" s="182" t="str">
        <f ca="1" t="shared" si="1"/>
        <v>F0</v>
      </c>
      <c r="M60" s="182" t="str">
        <f ca="1" t="shared" si="2"/>
        <v>G</v>
      </c>
      <c r="N60" s="182" t="str">
        <f ca="1" t="shared" si="3"/>
        <v>C2</v>
      </c>
    </row>
    <row r="61" spans="1:14" ht="49.5" customHeight="1">
      <c r="A61" s="71" t="s">
        <v>164</v>
      </c>
      <c r="B61" s="45" t="s">
        <v>115</v>
      </c>
      <c r="C61" s="37" t="s">
        <v>355</v>
      </c>
      <c r="D61" s="38"/>
      <c r="E61" s="39" t="s">
        <v>34</v>
      </c>
      <c r="F61" s="28">
        <v>2</v>
      </c>
      <c r="G61" s="41"/>
      <c r="H61" s="42">
        <f aca="true" t="shared" si="5" ref="H61:H66">ROUND(G61*F61,2)</f>
        <v>0</v>
      </c>
      <c r="I61" s="179">
        <f ca="1" t="shared" si="0"/>
      </c>
      <c r="J61" s="180" t="str">
        <f t="shared" si="4"/>
        <v>E039Connecting to 375 mm Clay Combined Sewereach</v>
      </c>
      <c r="K61" s="181" t="e">
        <f>MATCH(J61,'[1]Pay Items'!$K$1:$K$505,0)</f>
        <v>#N/A</v>
      </c>
      <c r="L61" s="182" t="str">
        <f ca="1" t="shared" si="1"/>
        <v>,1</v>
      </c>
      <c r="M61" s="182" t="str">
        <f ca="1" t="shared" si="2"/>
        <v>C2</v>
      </c>
      <c r="N61" s="182" t="str">
        <f ca="1" t="shared" si="3"/>
        <v>C2</v>
      </c>
    </row>
    <row r="62" spans="1:14" ht="49.5" customHeight="1">
      <c r="A62" s="71" t="s">
        <v>164</v>
      </c>
      <c r="B62" s="45" t="s">
        <v>183</v>
      </c>
      <c r="C62" s="37" t="s">
        <v>357</v>
      </c>
      <c r="D62" s="38"/>
      <c r="E62" s="39" t="s">
        <v>34</v>
      </c>
      <c r="F62" s="28">
        <v>2</v>
      </c>
      <c r="G62" s="41"/>
      <c r="H62" s="42">
        <f t="shared" si="5"/>
        <v>0</v>
      </c>
      <c r="I62" s="179">
        <f ca="1" t="shared" si="0"/>
      </c>
      <c r="J62" s="180" t="str">
        <f t="shared" si="4"/>
        <v>E039Connecting to 375 mm Unknown Combined Sewereach</v>
      </c>
      <c r="K62" s="181" t="e">
        <f>MATCH(J62,'[1]Pay Items'!$K$1:$K$505,0)</f>
        <v>#N/A</v>
      </c>
      <c r="L62" s="182" t="str">
        <f ca="1" t="shared" si="1"/>
        <v>,1</v>
      </c>
      <c r="M62" s="182" t="str">
        <f ca="1" t="shared" si="2"/>
        <v>C2</v>
      </c>
      <c r="N62" s="182" t="str">
        <f ca="1" t="shared" si="3"/>
        <v>C2</v>
      </c>
    </row>
    <row r="63" spans="1:14" ht="36" customHeight="1">
      <c r="A63" s="71" t="s">
        <v>165</v>
      </c>
      <c r="B63" s="79" t="s">
        <v>306</v>
      </c>
      <c r="C63" s="37" t="s">
        <v>166</v>
      </c>
      <c r="D63" s="38" t="s">
        <v>147</v>
      </c>
      <c r="E63" s="39" t="s">
        <v>34</v>
      </c>
      <c r="F63" s="28">
        <v>4</v>
      </c>
      <c r="G63" s="41"/>
      <c r="H63" s="42">
        <f t="shared" si="5"/>
        <v>0</v>
      </c>
      <c r="I63" s="179">
        <f ca="1" t="shared" si="0"/>
      </c>
      <c r="J63" s="180" t="str">
        <f t="shared" si="4"/>
        <v>E046Removal of Existing Catch BasinsCW 2130-R12each</v>
      </c>
      <c r="K63" s="181">
        <f>MATCH(J63,'[1]Pay Items'!$K$1:$K$505,0)</f>
        <v>416</v>
      </c>
      <c r="L63" s="182" t="str">
        <f ca="1" t="shared" si="1"/>
        <v>,1</v>
      </c>
      <c r="M63" s="182" t="str">
        <f ca="1" t="shared" si="2"/>
        <v>C2</v>
      </c>
      <c r="N63" s="182" t="str">
        <f ca="1" t="shared" si="3"/>
        <v>C2</v>
      </c>
    </row>
    <row r="64" spans="1:14" ht="36" customHeight="1">
      <c r="A64" s="71" t="s">
        <v>228</v>
      </c>
      <c r="B64" s="79" t="s">
        <v>307</v>
      </c>
      <c r="C64" s="37" t="s">
        <v>229</v>
      </c>
      <c r="D64" s="38" t="s">
        <v>147</v>
      </c>
      <c r="E64" s="39" t="s">
        <v>34</v>
      </c>
      <c r="F64" s="28">
        <v>2</v>
      </c>
      <c r="G64" s="41"/>
      <c r="H64" s="42">
        <f t="shared" si="5"/>
        <v>0</v>
      </c>
      <c r="I64" s="179">
        <f ca="1" t="shared" si="0"/>
      </c>
      <c r="J64" s="180" t="str">
        <f t="shared" si="4"/>
        <v>E047Removal of Existing Catch PitCW 2130-R12each</v>
      </c>
      <c r="K64" s="181">
        <f>MATCH(J64,'[1]Pay Items'!$K$1:$K$505,0)</f>
        <v>417</v>
      </c>
      <c r="L64" s="182" t="str">
        <f ca="1" t="shared" si="1"/>
        <v>,1</v>
      </c>
      <c r="M64" s="182" t="str">
        <f ca="1" t="shared" si="2"/>
        <v>C2</v>
      </c>
      <c r="N64" s="182" t="str">
        <f ca="1" t="shared" si="3"/>
        <v>C2</v>
      </c>
    </row>
    <row r="65" spans="1:14" ht="36" customHeight="1">
      <c r="A65" s="71" t="s">
        <v>170</v>
      </c>
      <c r="B65" s="79" t="s">
        <v>308</v>
      </c>
      <c r="C65" s="37" t="s">
        <v>171</v>
      </c>
      <c r="D65" s="38" t="s">
        <v>172</v>
      </c>
      <c r="E65" s="39" t="s">
        <v>48</v>
      </c>
      <c r="F65" s="28">
        <v>50</v>
      </c>
      <c r="G65" s="41"/>
      <c r="H65" s="42">
        <f>ROUND(G65*F65,2)</f>
        <v>0</v>
      </c>
      <c r="I65" s="179">
        <f ca="1" t="shared" si="0"/>
      </c>
      <c r="J65" s="180" t="str">
        <f t="shared" si="4"/>
        <v>E051Installation of SubdrainsCW 3120-R4m</v>
      </c>
      <c r="K65" s="181">
        <f>MATCH(J65,'[1]Pay Items'!$K$1:$K$505,0)</f>
        <v>422</v>
      </c>
      <c r="L65" s="182" t="str">
        <f ca="1" t="shared" si="1"/>
        <v>,1</v>
      </c>
      <c r="M65" s="182" t="str">
        <f ca="1" t="shared" si="2"/>
        <v>C2</v>
      </c>
      <c r="N65" s="182" t="str">
        <f ca="1" t="shared" si="3"/>
        <v>C2</v>
      </c>
    </row>
    <row r="66" spans="1:14" ht="49.5" customHeight="1">
      <c r="A66" s="71"/>
      <c r="B66" s="79" t="s">
        <v>309</v>
      </c>
      <c r="C66" s="37" t="s">
        <v>211</v>
      </c>
      <c r="D66" s="102" t="s">
        <v>283</v>
      </c>
      <c r="E66" s="39" t="s">
        <v>34</v>
      </c>
      <c r="F66" s="28">
        <v>4</v>
      </c>
      <c r="G66" s="41"/>
      <c r="H66" s="42">
        <f t="shared" si="5"/>
        <v>0</v>
      </c>
      <c r="I66" s="179">
        <f ca="1" t="shared" si="0"/>
      </c>
      <c r="J66" s="180" t="str">
        <f t="shared" si="4"/>
        <v>Abandoning Existing Sewer Services Under PavementCW 2130-R11each</v>
      </c>
      <c r="K66" s="181" t="e">
        <f>MATCH(J66,'[1]Pay Items'!$K$1:$K$505,0)</f>
        <v>#N/A</v>
      </c>
      <c r="L66" s="182" t="str">
        <f ca="1" t="shared" si="1"/>
        <v>,1</v>
      </c>
      <c r="M66" s="182" t="str">
        <f ca="1" t="shared" si="2"/>
        <v>C2</v>
      </c>
      <c r="N66" s="182" t="str">
        <f ca="1" t="shared" si="3"/>
        <v>C2</v>
      </c>
    </row>
    <row r="67" spans="1:14" ht="36" customHeight="1">
      <c r="A67" s="161"/>
      <c r="B67" s="79" t="s">
        <v>310</v>
      </c>
      <c r="C67" s="162" t="s">
        <v>518</v>
      </c>
      <c r="D67" s="167"/>
      <c r="E67" s="39"/>
      <c r="F67" s="44"/>
      <c r="G67" s="43"/>
      <c r="H67" s="75"/>
      <c r="I67" s="179" t="str">
        <f ca="1" t="shared" si="0"/>
        <v>LOCKED</v>
      </c>
      <c r="J67" s="180" t="str">
        <f t="shared" si="4"/>
        <v>Sewer Inspection</v>
      </c>
      <c r="K67" s="181" t="e">
        <f>MATCH(J67,'[1]Pay Items'!$K$1:$K$505,0)</f>
        <v>#N/A</v>
      </c>
      <c r="L67" s="182" t="str">
        <f ca="1" t="shared" si="1"/>
        <v>F0</v>
      </c>
      <c r="M67" s="182" t="str">
        <f ca="1" t="shared" si="2"/>
        <v>G</v>
      </c>
      <c r="N67" s="182" t="str">
        <f ca="1" t="shared" si="3"/>
        <v>C2</v>
      </c>
    </row>
    <row r="68" spans="1:14" ht="36" customHeight="1">
      <c r="A68" s="146"/>
      <c r="B68" s="141" t="s">
        <v>28</v>
      </c>
      <c r="C68" s="168" t="s">
        <v>626</v>
      </c>
      <c r="D68" s="169" t="s">
        <v>520</v>
      </c>
      <c r="E68" s="144" t="s">
        <v>48</v>
      </c>
      <c r="F68" s="154">
        <v>20</v>
      </c>
      <c r="G68" s="148"/>
      <c r="H68" s="149">
        <f>ROUND(G68*F68,2)</f>
        <v>0</v>
      </c>
      <c r="I68" s="179">
        <f ca="1" t="shared" si="0"/>
      </c>
      <c r="J68" s="180" t="str">
        <f t="shared" si="4"/>
        <v>375 mm (MA600100432)CW2145-R3m</v>
      </c>
      <c r="K68" s="181" t="e">
        <f>MATCH(J68,'[1]Pay Items'!$K$1:$K$505,0)</f>
        <v>#N/A</v>
      </c>
      <c r="L68" s="182" t="str">
        <f ca="1" t="shared" si="1"/>
        <v>,1</v>
      </c>
      <c r="M68" s="182" t="str">
        <f ca="1" t="shared" si="2"/>
        <v>C2</v>
      </c>
      <c r="N68" s="182" t="str">
        <f ca="1" t="shared" si="3"/>
        <v>C2</v>
      </c>
    </row>
    <row r="69" spans="1:14" ht="36" customHeight="1">
      <c r="A69" s="99"/>
      <c r="B69" s="61"/>
      <c r="C69" s="69" t="s">
        <v>20</v>
      </c>
      <c r="D69" s="38"/>
      <c r="E69" s="68"/>
      <c r="F69" s="31"/>
      <c r="G69" s="35"/>
      <c r="H69" s="30"/>
      <c r="I69" s="179" t="str">
        <f ca="1" t="shared" si="0"/>
        <v>LOCKED</v>
      </c>
      <c r="J69" s="180" t="str">
        <f t="shared" si="4"/>
        <v>ADJUSTMENTS</v>
      </c>
      <c r="K69" s="181">
        <f>MATCH(J69,'[1]Pay Items'!$K$1:$K$505,0)</f>
        <v>443</v>
      </c>
      <c r="L69" s="182" t="str">
        <f ca="1" t="shared" si="1"/>
        <v>,1</v>
      </c>
      <c r="M69" s="182" t="str">
        <f ca="1" t="shared" si="2"/>
        <v>F0</v>
      </c>
      <c r="N69" s="182" t="str">
        <f ca="1" t="shared" si="3"/>
        <v>C2</v>
      </c>
    </row>
    <row r="70" spans="1:14" ht="49.5" customHeight="1">
      <c r="A70" s="71" t="s">
        <v>62</v>
      </c>
      <c r="B70" s="79" t="s">
        <v>311</v>
      </c>
      <c r="C70" s="37" t="s">
        <v>93</v>
      </c>
      <c r="D70" s="38" t="s">
        <v>173</v>
      </c>
      <c r="E70" s="39" t="s">
        <v>34</v>
      </c>
      <c r="F70" s="28">
        <v>3</v>
      </c>
      <c r="G70" s="41"/>
      <c r="H70" s="42">
        <f>ROUND(G70*F70,2)</f>
        <v>0</v>
      </c>
      <c r="I70" s="179">
        <f ca="1" t="shared" si="0"/>
      </c>
      <c r="J70" s="180" t="str">
        <f t="shared" si="4"/>
        <v>F001Adjustment of Catch Basins / Manholes FramesCW 3210-R7each</v>
      </c>
      <c r="K70" s="181">
        <f>MATCH(J70,'[1]Pay Items'!$K$1:$K$505,0)</f>
        <v>444</v>
      </c>
      <c r="L70" s="182" t="str">
        <f ca="1" t="shared" si="1"/>
        <v>,1</v>
      </c>
      <c r="M70" s="182" t="str">
        <f ca="1" t="shared" si="2"/>
        <v>C2</v>
      </c>
      <c r="N70" s="182" t="str">
        <f ca="1" t="shared" si="3"/>
        <v>C2</v>
      </c>
    </row>
    <row r="71" spans="1:14" ht="36" customHeight="1">
      <c r="A71" s="71" t="s">
        <v>77</v>
      </c>
      <c r="B71" s="79" t="s">
        <v>312</v>
      </c>
      <c r="C71" s="37" t="s">
        <v>94</v>
      </c>
      <c r="D71" s="38" t="s">
        <v>147</v>
      </c>
      <c r="E71" s="39"/>
      <c r="F71" s="44"/>
      <c r="G71" s="43"/>
      <c r="H71" s="75"/>
      <c r="I71" s="179" t="str">
        <f aca="true" ca="1" t="shared" si="6" ref="I71:I134">IF(CELL("protect",$G71)=1,"LOCKED","")</f>
        <v>LOCKED</v>
      </c>
      <c r="J71" s="180" t="str">
        <f t="shared" si="4"/>
        <v>F002Replacing Existing RisersCW 2130-R12</v>
      </c>
      <c r="K71" s="181">
        <f>MATCH(J71,'[1]Pay Items'!$K$1:$K$505,0)</f>
        <v>445</v>
      </c>
      <c r="L71" s="182" t="str">
        <f aca="true" ca="1" t="shared" si="7" ref="L71:L134">CELL("format",$F71)</f>
        <v>F0</v>
      </c>
      <c r="M71" s="182" t="str">
        <f aca="true" ca="1" t="shared" si="8" ref="M71:M134">CELL("format",$G71)</f>
        <v>G</v>
      </c>
      <c r="N71" s="182" t="str">
        <f aca="true" ca="1" t="shared" si="9" ref="N71:N134">CELL("format",$H71)</f>
        <v>C2</v>
      </c>
    </row>
    <row r="72" spans="1:14" ht="36" customHeight="1">
      <c r="A72" s="71" t="s">
        <v>95</v>
      </c>
      <c r="B72" s="45" t="s">
        <v>28</v>
      </c>
      <c r="C72" s="37" t="s">
        <v>174</v>
      </c>
      <c r="D72" s="38"/>
      <c r="E72" s="39" t="s">
        <v>78</v>
      </c>
      <c r="F72" s="28">
        <v>0.5</v>
      </c>
      <c r="G72" s="41"/>
      <c r="H72" s="42">
        <f>ROUND(G72*F72,2)</f>
        <v>0</v>
      </c>
      <c r="I72" s="179">
        <f ca="1" t="shared" si="6"/>
      </c>
      <c r="J72" s="180" t="str">
        <f aca="true" t="shared" si="10" ref="J72:J135">CLEAN(CONCATENATE(TRIM($A72),TRIM($C72),IF(LEFT($D72)&lt;&gt;"E",TRIM($D72),),TRIM($E72)))</f>
        <v>F002APre-cast Concrete Risersvert. m</v>
      </c>
      <c r="K72" s="181">
        <f>MATCH(J72,'[1]Pay Items'!$K$1:$K$505,0)</f>
        <v>446</v>
      </c>
      <c r="L72" s="182" t="str">
        <f ca="1" t="shared" si="7"/>
        <v>,1</v>
      </c>
      <c r="M72" s="182" t="str">
        <f ca="1" t="shared" si="8"/>
        <v>C2</v>
      </c>
      <c r="N72" s="182" t="str">
        <f ca="1" t="shared" si="9"/>
        <v>C2</v>
      </c>
    </row>
    <row r="73" spans="1:14" ht="36" customHeight="1">
      <c r="A73" s="71" t="s">
        <v>63</v>
      </c>
      <c r="B73" s="79" t="s">
        <v>313</v>
      </c>
      <c r="C73" s="37" t="s">
        <v>96</v>
      </c>
      <c r="D73" s="38" t="s">
        <v>173</v>
      </c>
      <c r="E73" s="39"/>
      <c r="F73" s="44"/>
      <c r="G73" s="43"/>
      <c r="H73" s="75"/>
      <c r="I73" s="179" t="str">
        <f ca="1" t="shared" si="6"/>
        <v>LOCKED</v>
      </c>
      <c r="J73" s="180" t="str">
        <f t="shared" si="10"/>
        <v>F003Lifter RingsCW 3210-R7</v>
      </c>
      <c r="K73" s="181">
        <f>MATCH(J73,'[1]Pay Items'!$K$1:$K$505,0)</f>
        <v>449</v>
      </c>
      <c r="L73" s="182" t="str">
        <f ca="1" t="shared" si="7"/>
        <v>F0</v>
      </c>
      <c r="M73" s="182" t="str">
        <f ca="1" t="shared" si="8"/>
        <v>G</v>
      </c>
      <c r="N73" s="182" t="str">
        <f ca="1" t="shared" si="9"/>
        <v>C2</v>
      </c>
    </row>
    <row r="74" spans="1:14" ht="36" customHeight="1">
      <c r="A74" s="71" t="s">
        <v>64</v>
      </c>
      <c r="B74" s="45" t="s">
        <v>28</v>
      </c>
      <c r="C74" s="37" t="s">
        <v>175</v>
      </c>
      <c r="D74" s="38"/>
      <c r="E74" s="39" t="s">
        <v>34</v>
      </c>
      <c r="F74" s="28">
        <v>1</v>
      </c>
      <c r="G74" s="41"/>
      <c r="H74" s="42">
        <f>ROUND(G74*F74,2)</f>
        <v>0</v>
      </c>
      <c r="I74" s="179">
        <f ca="1" t="shared" si="6"/>
      </c>
      <c r="J74" s="180" t="str">
        <f t="shared" si="10"/>
        <v>F00551 mmeach</v>
      </c>
      <c r="K74" s="181">
        <f>MATCH(J74,'[1]Pay Items'!$K$1:$K$505,0)</f>
        <v>451</v>
      </c>
      <c r="L74" s="182" t="str">
        <f ca="1" t="shared" si="7"/>
        <v>,1</v>
      </c>
      <c r="M74" s="182" t="str">
        <f ca="1" t="shared" si="8"/>
        <v>C2</v>
      </c>
      <c r="N74" s="182" t="str">
        <f ca="1" t="shared" si="9"/>
        <v>C2</v>
      </c>
    </row>
    <row r="75" spans="1:14" ht="36" customHeight="1">
      <c r="A75" s="71" t="s">
        <v>79</v>
      </c>
      <c r="B75" s="79" t="s">
        <v>358</v>
      </c>
      <c r="C75" s="37" t="s">
        <v>97</v>
      </c>
      <c r="D75" s="38" t="s">
        <v>173</v>
      </c>
      <c r="E75" s="39" t="s">
        <v>34</v>
      </c>
      <c r="F75" s="28">
        <v>3</v>
      </c>
      <c r="G75" s="41"/>
      <c r="H75" s="42">
        <f>ROUND(G75*F75,2)</f>
        <v>0</v>
      </c>
      <c r="I75" s="179">
        <f ca="1" t="shared" si="6"/>
      </c>
      <c r="J75" s="180" t="str">
        <f t="shared" si="10"/>
        <v>F009Adjustment of Valve BoxesCW 3210-R7each</v>
      </c>
      <c r="K75" s="181">
        <f>MATCH(J75,'[1]Pay Items'!$K$1:$K$505,0)</f>
        <v>455</v>
      </c>
      <c r="L75" s="182" t="str">
        <f ca="1" t="shared" si="7"/>
        <v>,1</v>
      </c>
      <c r="M75" s="182" t="str">
        <f ca="1" t="shared" si="8"/>
        <v>C2</v>
      </c>
      <c r="N75" s="182" t="str">
        <f ca="1" t="shared" si="9"/>
        <v>C2</v>
      </c>
    </row>
    <row r="76" spans="1:14" ht="36" customHeight="1">
      <c r="A76" s="71" t="s">
        <v>80</v>
      </c>
      <c r="B76" s="79" t="s">
        <v>521</v>
      </c>
      <c r="C76" s="37" t="s">
        <v>98</v>
      </c>
      <c r="D76" s="38" t="s">
        <v>173</v>
      </c>
      <c r="E76" s="39" t="s">
        <v>34</v>
      </c>
      <c r="F76" s="28">
        <v>10</v>
      </c>
      <c r="G76" s="41"/>
      <c r="H76" s="42">
        <f>ROUND(G76*F76,2)</f>
        <v>0</v>
      </c>
      <c r="I76" s="179">
        <f ca="1" t="shared" si="6"/>
      </c>
      <c r="J76" s="180" t="str">
        <f t="shared" si="10"/>
        <v>F011Adjustment of Curb Stop BoxesCW 3210-R7each</v>
      </c>
      <c r="K76" s="181">
        <f>MATCH(J76,'[1]Pay Items'!$K$1:$K$505,0)</f>
        <v>457</v>
      </c>
      <c r="L76" s="182" t="str">
        <f ca="1" t="shared" si="7"/>
        <v>,1</v>
      </c>
      <c r="M76" s="182" t="str">
        <f ca="1" t="shared" si="8"/>
        <v>C2</v>
      </c>
      <c r="N76" s="182" t="str">
        <f ca="1" t="shared" si="9"/>
        <v>C2</v>
      </c>
    </row>
    <row r="77" spans="1:14" ht="36" customHeight="1">
      <c r="A77" s="71" t="s">
        <v>81</v>
      </c>
      <c r="B77" s="79" t="s">
        <v>522</v>
      </c>
      <c r="C77" s="37" t="s">
        <v>99</v>
      </c>
      <c r="D77" s="38" t="s">
        <v>173</v>
      </c>
      <c r="E77" s="39" t="s">
        <v>34</v>
      </c>
      <c r="F77" s="28">
        <v>10</v>
      </c>
      <c r="G77" s="41"/>
      <c r="H77" s="42">
        <f>ROUND(G77*F77,2)</f>
        <v>0</v>
      </c>
      <c r="I77" s="179">
        <f ca="1" t="shared" si="6"/>
      </c>
      <c r="J77" s="180" t="str">
        <f t="shared" si="10"/>
        <v>F018Curb Stop ExtensionsCW 3210-R7each</v>
      </c>
      <c r="K77" s="181">
        <f>MATCH(J77,'[1]Pay Items'!$K$1:$K$505,0)</f>
        <v>464</v>
      </c>
      <c r="L77" s="182" t="str">
        <f ca="1" t="shared" si="7"/>
        <v>,1</v>
      </c>
      <c r="M77" s="182" t="str">
        <f ca="1" t="shared" si="8"/>
        <v>C2</v>
      </c>
      <c r="N77" s="182" t="str">
        <f ca="1" t="shared" si="9"/>
        <v>C2</v>
      </c>
    </row>
    <row r="78" spans="1:14" ht="36" customHeight="1">
      <c r="A78" s="103"/>
      <c r="B78" s="61"/>
      <c r="C78" s="70" t="s">
        <v>21</v>
      </c>
      <c r="D78" s="63"/>
      <c r="E78" s="64"/>
      <c r="F78" s="44"/>
      <c r="G78" s="43"/>
      <c r="H78" s="75"/>
      <c r="I78" s="179" t="str">
        <f ca="1" t="shared" si="6"/>
        <v>LOCKED</v>
      </c>
      <c r="J78" s="180" t="str">
        <f t="shared" si="10"/>
        <v>LANDSCAPING</v>
      </c>
      <c r="K78" s="181">
        <f>MATCH(J78,'[1]Pay Items'!$K$1:$K$505,0)</f>
        <v>475</v>
      </c>
      <c r="L78" s="182" t="str">
        <f ca="1" t="shared" si="7"/>
        <v>F0</v>
      </c>
      <c r="M78" s="182" t="str">
        <f ca="1" t="shared" si="8"/>
        <v>G</v>
      </c>
      <c r="N78" s="182" t="str">
        <f ca="1" t="shared" si="9"/>
        <v>C2</v>
      </c>
    </row>
    <row r="79" spans="1:14" ht="36" customHeight="1">
      <c r="A79" s="72" t="s">
        <v>66</v>
      </c>
      <c r="B79" s="79" t="s">
        <v>523</v>
      </c>
      <c r="C79" s="37" t="s">
        <v>67</v>
      </c>
      <c r="D79" s="38" t="s">
        <v>176</v>
      </c>
      <c r="E79" s="39"/>
      <c r="F79" s="44"/>
      <c r="G79" s="43"/>
      <c r="H79" s="75"/>
      <c r="I79" s="179" t="str">
        <f ca="1" t="shared" si="6"/>
        <v>LOCKED</v>
      </c>
      <c r="J79" s="180" t="str">
        <f t="shared" si="10"/>
        <v>G001SoddingCW 3510-R9</v>
      </c>
      <c r="K79" s="181">
        <f>MATCH(J79,'[1]Pay Items'!$K$1:$K$505,0)</f>
        <v>476</v>
      </c>
      <c r="L79" s="182" t="str">
        <f ca="1" t="shared" si="7"/>
        <v>F0</v>
      </c>
      <c r="M79" s="182" t="str">
        <f ca="1" t="shared" si="8"/>
        <v>G</v>
      </c>
      <c r="N79" s="182" t="str">
        <f ca="1" t="shared" si="9"/>
        <v>C2</v>
      </c>
    </row>
    <row r="80" spans="1:14" ht="36" customHeight="1">
      <c r="A80" s="72" t="s">
        <v>177</v>
      </c>
      <c r="B80" s="45" t="s">
        <v>28</v>
      </c>
      <c r="C80" s="37" t="s">
        <v>178</v>
      </c>
      <c r="D80" s="38"/>
      <c r="E80" s="39" t="s">
        <v>27</v>
      </c>
      <c r="F80" s="28">
        <v>50</v>
      </c>
      <c r="G80" s="41"/>
      <c r="H80" s="42">
        <f>ROUND(G80*F80,2)</f>
        <v>0</v>
      </c>
      <c r="I80" s="179">
        <f ca="1" t="shared" si="6"/>
      </c>
      <c r="J80" s="180" t="str">
        <f t="shared" si="10"/>
        <v>G002width &lt; 600 mmm²</v>
      </c>
      <c r="K80" s="181">
        <f>MATCH(J80,'[1]Pay Items'!$K$1:$K$505,0)</f>
        <v>477</v>
      </c>
      <c r="L80" s="182" t="str">
        <f ca="1" t="shared" si="7"/>
        <v>,1</v>
      </c>
      <c r="M80" s="182" t="str">
        <f ca="1" t="shared" si="8"/>
        <v>C2</v>
      </c>
      <c r="N80" s="182" t="str">
        <f ca="1" t="shared" si="9"/>
        <v>C2</v>
      </c>
    </row>
    <row r="81" spans="1:14" ht="36" customHeight="1">
      <c r="A81" s="72" t="s">
        <v>68</v>
      </c>
      <c r="B81" s="45" t="s">
        <v>37</v>
      </c>
      <c r="C81" s="37" t="s">
        <v>179</v>
      </c>
      <c r="D81" s="38"/>
      <c r="E81" s="39" t="s">
        <v>27</v>
      </c>
      <c r="F81" s="28">
        <v>1450</v>
      </c>
      <c r="G81" s="41"/>
      <c r="H81" s="42">
        <f>ROUND(G81*F81,2)</f>
        <v>0</v>
      </c>
      <c r="I81" s="179">
        <f ca="1" t="shared" si="6"/>
      </c>
      <c r="J81" s="180" t="str">
        <f t="shared" si="10"/>
        <v>G003width &gt; or = 600 mmm²</v>
      </c>
      <c r="K81" s="181">
        <f>MATCH(J81,'[1]Pay Items'!$K$1:$K$505,0)</f>
        <v>478</v>
      </c>
      <c r="L81" s="182" t="str">
        <f ca="1" t="shared" si="7"/>
        <v>,1</v>
      </c>
      <c r="M81" s="182" t="str">
        <f ca="1" t="shared" si="8"/>
        <v>C2</v>
      </c>
      <c r="N81" s="182" t="str">
        <f ca="1" t="shared" si="9"/>
        <v>C2</v>
      </c>
    </row>
    <row r="82" spans="1:14" ht="45" customHeight="1" thickBot="1">
      <c r="A82" s="173"/>
      <c r="B82" s="6" t="str">
        <f>+B10</f>
        <v>A</v>
      </c>
      <c r="C82" s="207" t="str">
        <f>+C10</f>
        <v>CONCRETE RECONSTRUCTION:  MULVEY AVENUE - HUGO STREET TO COCKBURN STREET N.</v>
      </c>
      <c r="D82" s="208"/>
      <c r="E82" s="208"/>
      <c r="F82" s="209"/>
      <c r="G82" s="7" t="s">
        <v>182</v>
      </c>
      <c r="H82" s="104">
        <f>SUM(H11:H81)</f>
        <v>0</v>
      </c>
      <c r="I82" s="179" t="str">
        <f ca="1" t="shared" si="6"/>
        <v>LOCKED</v>
      </c>
      <c r="J82" s="180" t="str">
        <f t="shared" si="10"/>
        <v>CONCRETE RECONSTRUCTION: MULVEY AVENUE - HUGO STREET TO COCKBURN STREET N.</v>
      </c>
      <c r="K82" s="181" t="e">
        <f>MATCH(J82,'[1]Pay Items'!$K$1:$K$505,0)</f>
        <v>#N/A</v>
      </c>
      <c r="L82" s="182" t="str">
        <f ca="1" t="shared" si="7"/>
        <v>F0</v>
      </c>
      <c r="M82" s="182" t="str">
        <f ca="1" t="shared" si="8"/>
        <v>C2</v>
      </c>
      <c r="N82" s="182" t="str">
        <f ca="1" t="shared" si="9"/>
        <v>C2</v>
      </c>
    </row>
    <row r="83" spans="1:14" ht="39.75" customHeight="1" thickTop="1">
      <c r="A83" s="96"/>
      <c r="B83" s="18" t="s">
        <v>13</v>
      </c>
      <c r="C83" s="205" t="s">
        <v>214</v>
      </c>
      <c r="D83" s="205"/>
      <c r="E83" s="205"/>
      <c r="F83" s="205"/>
      <c r="G83" s="205"/>
      <c r="H83" s="206"/>
      <c r="I83" s="179" t="str">
        <f ca="1" t="shared" si="6"/>
        <v>LOCKED</v>
      </c>
      <c r="J83" s="180" t="str">
        <f t="shared" si="10"/>
        <v>ASPHALT RECONSTRUCTION: ROYSE AVENUE - PEMBINA HIGHWAY TO HUDSON STREET</v>
      </c>
      <c r="K83" s="181" t="e">
        <f>MATCH(J83,'[1]Pay Items'!$K$1:$K$505,0)</f>
        <v>#N/A</v>
      </c>
      <c r="L83" s="182" t="str">
        <f ca="1" t="shared" si="7"/>
        <v>F0</v>
      </c>
      <c r="M83" s="182" t="str">
        <f ca="1" t="shared" si="8"/>
        <v>F0</v>
      </c>
      <c r="N83" s="182" t="str">
        <f ca="1" t="shared" si="9"/>
        <v>F0</v>
      </c>
    </row>
    <row r="84" spans="1:14" ht="36" customHeight="1">
      <c r="A84" s="97"/>
      <c r="B84" s="83"/>
      <c r="C84" s="19" t="s">
        <v>17</v>
      </c>
      <c r="D84" s="20"/>
      <c r="E84" s="21" t="s">
        <v>2</v>
      </c>
      <c r="F84" s="21" t="s">
        <v>2</v>
      </c>
      <c r="G84" s="22" t="s">
        <v>2</v>
      </c>
      <c r="H84" s="98"/>
      <c r="I84" s="179" t="str">
        <f ca="1" t="shared" si="6"/>
        <v>LOCKED</v>
      </c>
      <c r="J84" s="180" t="str">
        <f t="shared" si="10"/>
        <v>EARTH AND BASE WORKS</v>
      </c>
      <c r="K84" s="181">
        <f>MATCH(J84,'[1]Pay Items'!$K$1:$K$505,0)</f>
        <v>3</v>
      </c>
      <c r="L84" s="182" t="str">
        <f ca="1" t="shared" si="7"/>
        <v>G</v>
      </c>
      <c r="M84" s="182" t="str">
        <f ca="1" t="shared" si="8"/>
        <v>C2</v>
      </c>
      <c r="N84" s="182" t="str">
        <f ca="1" t="shared" si="9"/>
        <v>C2</v>
      </c>
    </row>
    <row r="85" spans="1:14" ht="36" customHeight="1">
      <c r="A85" s="71" t="s">
        <v>100</v>
      </c>
      <c r="B85" s="79" t="s">
        <v>266</v>
      </c>
      <c r="C85" s="37" t="s">
        <v>101</v>
      </c>
      <c r="D85" s="38" t="s">
        <v>180</v>
      </c>
      <c r="E85" s="39" t="s">
        <v>26</v>
      </c>
      <c r="F85" s="28">
        <v>2000</v>
      </c>
      <c r="G85" s="41"/>
      <c r="H85" s="42">
        <f>ROUND(G85*F85,2)</f>
        <v>0</v>
      </c>
      <c r="I85" s="179">
        <f ca="1" t="shared" si="6"/>
      </c>
      <c r="J85" s="180" t="str">
        <f t="shared" si="10"/>
        <v>A003ExcavationCW 3110-R17m³</v>
      </c>
      <c r="K85" s="181">
        <f>MATCH(J85,'[1]Pay Items'!$K$1:$K$505,0)</f>
        <v>6</v>
      </c>
      <c r="L85" s="182" t="str">
        <f ca="1" t="shared" si="7"/>
        <v>,1</v>
      </c>
      <c r="M85" s="182" t="str">
        <f ca="1" t="shared" si="8"/>
        <v>C2</v>
      </c>
      <c r="N85" s="182" t="str">
        <f ca="1" t="shared" si="9"/>
        <v>C2</v>
      </c>
    </row>
    <row r="86" spans="1:14" ht="36" customHeight="1">
      <c r="A86" s="78" t="s">
        <v>102</v>
      </c>
      <c r="B86" s="79" t="s">
        <v>314</v>
      </c>
      <c r="C86" s="37" t="s">
        <v>103</v>
      </c>
      <c r="D86" s="38" t="s">
        <v>180</v>
      </c>
      <c r="E86" s="39" t="s">
        <v>27</v>
      </c>
      <c r="F86" s="28">
        <v>2750</v>
      </c>
      <c r="G86" s="41"/>
      <c r="H86" s="42">
        <f>ROUND(G86*F86,2)</f>
        <v>0</v>
      </c>
      <c r="I86" s="179">
        <f ca="1" t="shared" si="6"/>
      </c>
      <c r="J86" s="180" t="str">
        <f t="shared" si="10"/>
        <v>A004Sub-Grade CompactionCW 3110-R17m²</v>
      </c>
      <c r="K86" s="181">
        <f>MATCH(J86,'[1]Pay Items'!$K$1:$K$505,0)</f>
        <v>7</v>
      </c>
      <c r="L86" s="182" t="str">
        <f ca="1" t="shared" si="7"/>
        <v>,1</v>
      </c>
      <c r="M86" s="182" t="str">
        <f ca="1" t="shared" si="8"/>
        <v>C2</v>
      </c>
      <c r="N86" s="182" t="str">
        <f ca="1" t="shared" si="9"/>
        <v>C2</v>
      </c>
    </row>
    <row r="87" spans="1:14" ht="36" customHeight="1">
      <c r="A87" s="78" t="s">
        <v>104</v>
      </c>
      <c r="B87" s="79" t="s">
        <v>315</v>
      </c>
      <c r="C87" s="37" t="s">
        <v>105</v>
      </c>
      <c r="D87" s="38" t="s">
        <v>180</v>
      </c>
      <c r="E87" s="39"/>
      <c r="F87" s="28"/>
      <c r="G87" s="43"/>
      <c r="H87" s="42"/>
      <c r="I87" s="179" t="str">
        <f ca="1" t="shared" si="6"/>
        <v>LOCKED</v>
      </c>
      <c r="J87" s="180" t="str">
        <f t="shared" si="10"/>
        <v>A007Crushed Sub-base MaterialCW 3110-R17</v>
      </c>
      <c r="K87" s="181">
        <f>MATCH(J87,'[1]Pay Items'!$K$1:$K$505,0)</f>
        <v>10</v>
      </c>
      <c r="L87" s="182" t="str">
        <f ca="1" t="shared" si="7"/>
        <v>,1</v>
      </c>
      <c r="M87" s="182" t="str">
        <f ca="1" t="shared" si="8"/>
        <v>G</v>
      </c>
      <c r="N87" s="182" t="str">
        <f ca="1" t="shared" si="9"/>
        <v>C2</v>
      </c>
    </row>
    <row r="88" spans="1:14" ht="36" customHeight="1">
      <c r="A88" s="78" t="s">
        <v>106</v>
      </c>
      <c r="B88" s="45" t="s">
        <v>28</v>
      </c>
      <c r="C88" s="37" t="s">
        <v>107</v>
      </c>
      <c r="D88" s="38" t="s">
        <v>2</v>
      </c>
      <c r="E88" s="39" t="s">
        <v>29</v>
      </c>
      <c r="F88" s="28">
        <v>3100</v>
      </c>
      <c r="G88" s="41"/>
      <c r="H88" s="42">
        <f>ROUND(G88*F88,2)</f>
        <v>0</v>
      </c>
      <c r="I88" s="179">
        <f ca="1" t="shared" si="6"/>
      </c>
      <c r="J88" s="180" t="str">
        <f t="shared" si="10"/>
        <v>A007A50 mmtonne</v>
      </c>
      <c r="K88" s="181">
        <f>MATCH(J88,'[1]Pay Items'!$K$1:$K$505,0)</f>
        <v>11</v>
      </c>
      <c r="L88" s="182" t="str">
        <f ca="1" t="shared" si="7"/>
        <v>,1</v>
      </c>
      <c r="M88" s="182" t="str">
        <f ca="1" t="shared" si="8"/>
        <v>C2</v>
      </c>
      <c r="N88" s="182" t="str">
        <f ca="1" t="shared" si="9"/>
        <v>C2</v>
      </c>
    </row>
    <row r="89" spans="1:14" ht="49.5" customHeight="1">
      <c r="A89" s="78" t="s">
        <v>30</v>
      </c>
      <c r="B89" s="79" t="s">
        <v>316</v>
      </c>
      <c r="C89" s="37" t="s">
        <v>31</v>
      </c>
      <c r="D89" s="38" t="s">
        <v>180</v>
      </c>
      <c r="E89" s="39" t="s">
        <v>26</v>
      </c>
      <c r="F89" s="28">
        <v>385</v>
      </c>
      <c r="G89" s="41"/>
      <c r="H89" s="42">
        <f>ROUND(G89*F89,2)</f>
        <v>0</v>
      </c>
      <c r="I89" s="179">
        <f ca="1" t="shared" si="6"/>
      </c>
      <c r="J89" s="180" t="str">
        <f t="shared" si="10"/>
        <v>A010Supplying and Placing Base Course MaterialCW 3110-R17m³</v>
      </c>
      <c r="K89" s="181">
        <f>MATCH(J89,'[1]Pay Items'!$K$1:$K$505,0)</f>
        <v>20</v>
      </c>
      <c r="L89" s="182" t="str">
        <f ca="1" t="shared" si="7"/>
        <v>,1</v>
      </c>
      <c r="M89" s="182" t="str">
        <f ca="1" t="shared" si="8"/>
        <v>C2</v>
      </c>
      <c r="N89" s="182" t="str">
        <f ca="1" t="shared" si="9"/>
        <v>C2</v>
      </c>
    </row>
    <row r="90" spans="1:14" ht="36" customHeight="1">
      <c r="A90" s="71" t="s">
        <v>32</v>
      </c>
      <c r="B90" s="79" t="s">
        <v>317</v>
      </c>
      <c r="C90" s="37" t="s">
        <v>33</v>
      </c>
      <c r="D90" s="38" t="s">
        <v>180</v>
      </c>
      <c r="E90" s="39" t="s">
        <v>27</v>
      </c>
      <c r="F90" s="28">
        <v>2500</v>
      </c>
      <c r="G90" s="41"/>
      <c r="H90" s="42">
        <f>ROUND(G90*F90,2)</f>
        <v>0</v>
      </c>
      <c r="I90" s="179">
        <f ca="1" t="shared" si="6"/>
      </c>
      <c r="J90" s="180" t="str">
        <f t="shared" si="10"/>
        <v>A012Grading of BoulevardsCW 3110-R17m²</v>
      </c>
      <c r="K90" s="181">
        <f>MATCH(J90,'[1]Pay Items'!$K$1:$K$505,0)</f>
        <v>23</v>
      </c>
      <c r="L90" s="182" t="str">
        <f ca="1" t="shared" si="7"/>
        <v>,1</v>
      </c>
      <c r="M90" s="182" t="str">
        <f ca="1" t="shared" si="8"/>
        <v>C2</v>
      </c>
      <c r="N90" s="182" t="str">
        <f ca="1" t="shared" si="9"/>
        <v>C2</v>
      </c>
    </row>
    <row r="91" spans="1:14" ht="36" customHeight="1">
      <c r="A91" s="78" t="s">
        <v>108</v>
      </c>
      <c r="B91" s="79" t="s">
        <v>318</v>
      </c>
      <c r="C91" s="37" t="s">
        <v>109</v>
      </c>
      <c r="D91" s="38" t="s">
        <v>264</v>
      </c>
      <c r="E91" s="39" t="s">
        <v>27</v>
      </c>
      <c r="F91" s="28">
        <v>2750</v>
      </c>
      <c r="G91" s="41"/>
      <c r="H91" s="42">
        <f>ROUND(G91*F91,2)</f>
        <v>0</v>
      </c>
      <c r="I91" s="179">
        <f ca="1" t="shared" si="6"/>
      </c>
      <c r="J91" s="180" t="str">
        <f t="shared" si="10"/>
        <v>A022Separation Geotextile FabricCW 3130-R4m²</v>
      </c>
      <c r="K91" s="181">
        <f>MATCH(J91,'[1]Pay Items'!$K$1:$K$505,0)</f>
        <v>34</v>
      </c>
      <c r="L91" s="182" t="str">
        <f ca="1" t="shared" si="7"/>
        <v>,1</v>
      </c>
      <c r="M91" s="182" t="str">
        <f ca="1" t="shared" si="8"/>
        <v>C2</v>
      </c>
      <c r="N91" s="182" t="str">
        <f ca="1" t="shared" si="9"/>
        <v>C2</v>
      </c>
    </row>
    <row r="92" spans="1:14" ht="36" customHeight="1">
      <c r="A92" s="99"/>
      <c r="B92" s="61"/>
      <c r="C92" s="66" t="s">
        <v>110</v>
      </c>
      <c r="D92" s="67"/>
      <c r="E92" s="68"/>
      <c r="F92" s="44"/>
      <c r="G92" s="43"/>
      <c r="H92" s="75"/>
      <c r="I92" s="179" t="str">
        <f ca="1" t="shared" si="6"/>
        <v>LOCKED</v>
      </c>
      <c r="J92" s="180" t="str">
        <f t="shared" si="10"/>
        <v>ROADWORKS - REMOVALS / RENEWALS</v>
      </c>
      <c r="K92" s="181" t="e">
        <f>MATCH(J92,'[1]Pay Items'!$K$1:$K$505,0)</f>
        <v>#N/A</v>
      </c>
      <c r="L92" s="182" t="str">
        <f ca="1" t="shared" si="7"/>
        <v>F0</v>
      </c>
      <c r="M92" s="182" t="str">
        <f ca="1" t="shared" si="8"/>
        <v>G</v>
      </c>
      <c r="N92" s="182" t="str">
        <f ca="1" t="shared" si="9"/>
        <v>C2</v>
      </c>
    </row>
    <row r="93" spans="1:14" ht="36" customHeight="1">
      <c r="A93" s="72" t="s">
        <v>70</v>
      </c>
      <c r="B93" s="79" t="s">
        <v>319</v>
      </c>
      <c r="C93" s="37" t="s">
        <v>71</v>
      </c>
      <c r="D93" s="38" t="s">
        <v>180</v>
      </c>
      <c r="E93" s="39"/>
      <c r="F93" s="40"/>
      <c r="G93" s="43"/>
      <c r="H93" s="42"/>
      <c r="I93" s="179" t="str">
        <f ca="1" t="shared" si="6"/>
        <v>LOCKED</v>
      </c>
      <c r="J93" s="180" t="str">
        <f t="shared" si="10"/>
        <v>B001Pavement RemovalCW 3110-R17</v>
      </c>
      <c r="K93" s="181">
        <f>MATCH(J93,'[1]Pay Items'!$K$1:$K$505,0)</f>
        <v>50</v>
      </c>
      <c r="L93" s="182" t="str">
        <f ca="1" t="shared" si="7"/>
        <v>F0</v>
      </c>
      <c r="M93" s="182" t="str">
        <f ca="1" t="shared" si="8"/>
        <v>G</v>
      </c>
      <c r="N93" s="182" t="str">
        <f ca="1" t="shared" si="9"/>
        <v>C2</v>
      </c>
    </row>
    <row r="94" spans="1:14" ht="36" customHeight="1">
      <c r="A94" s="72" t="s">
        <v>72</v>
      </c>
      <c r="B94" s="45" t="s">
        <v>28</v>
      </c>
      <c r="C94" s="37" t="s">
        <v>73</v>
      </c>
      <c r="D94" s="38" t="s">
        <v>2</v>
      </c>
      <c r="E94" s="39" t="s">
        <v>27</v>
      </c>
      <c r="F94" s="28">
        <v>3100</v>
      </c>
      <c r="G94" s="41"/>
      <c r="H94" s="42">
        <f>ROUND(G94*F94,2)</f>
        <v>0</v>
      </c>
      <c r="I94" s="179">
        <f ca="1" t="shared" si="6"/>
      </c>
      <c r="J94" s="180" t="str">
        <f t="shared" si="10"/>
        <v>B002Concrete Pavementm²</v>
      </c>
      <c r="K94" s="181">
        <f>MATCH(J94,'[1]Pay Items'!$K$1:$K$505,0)</f>
        <v>51</v>
      </c>
      <c r="L94" s="182" t="str">
        <f ca="1" t="shared" si="7"/>
        <v>,1</v>
      </c>
      <c r="M94" s="182" t="str">
        <f ca="1" t="shared" si="8"/>
        <v>C2</v>
      </c>
      <c r="N94" s="182" t="str">
        <f ca="1" t="shared" si="9"/>
        <v>C2</v>
      </c>
    </row>
    <row r="95" spans="1:14" ht="36" customHeight="1">
      <c r="A95" s="72" t="s">
        <v>334</v>
      </c>
      <c r="B95" s="45" t="s">
        <v>37</v>
      </c>
      <c r="C95" s="37" t="s">
        <v>335</v>
      </c>
      <c r="D95" s="38" t="s">
        <v>2</v>
      </c>
      <c r="E95" s="39" t="s">
        <v>27</v>
      </c>
      <c r="F95" s="28">
        <v>100</v>
      </c>
      <c r="G95" s="41"/>
      <c r="H95" s="42">
        <f>ROUND(G95*F95,2)</f>
        <v>0</v>
      </c>
      <c r="I95" s="179">
        <f ca="1" t="shared" si="6"/>
      </c>
      <c r="J95" s="180" t="str">
        <f t="shared" si="10"/>
        <v>B003Asphalt Pavementm²</v>
      </c>
      <c r="K95" s="181">
        <f>MATCH(J95,'[1]Pay Items'!$K$1:$K$505,0)</f>
        <v>52</v>
      </c>
      <c r="L95" s="182" t="str">
        <f ca="1" t="shared" si="7"/>
        <v>,1</v>
      </c>
      <c r="M95" s="182" t="str">
        <f ca="1" t="shared" si="8"/>
        <v>C2</v>
      </c>
      <c r="N95" s="182" t="str">
        <f ca="1" t="shared" si="9"/>
        <v>C2</v>
      </c>
    </row>
    <row r="96" spans="1:14" ht="36" customHeight="1">
      <c r="A96" s="72" t="s">
        <v>38</v>
      </c>
      <c r="B96" s="79" t="s">
        <v>267</v>
      </c>
      <c r="C96" s="37" t="s">
        <v>39</v>
      </c>
      <c r="D96" s="38" t="s">
        <v>181</v>
      </c>
      <c r="E96" s="39"/>
      <c r="F96" s="40"/>
      <c r="G96" s="43"/>
      <c r="H96" s="42"/>
      <c r="I96" s="179" t="str">
        <f ca="1" t="shared" si="6"/>
        <v>LOCKED</v>
      </c>
      <c r="J96" s="180" t="str">
        <f t="shared" si="10"/>
        <v>B094Drilled DowelsCW 3230-R7</v>
      </c>
      <c r="K96" s="181">
        <f>MATCH(J96,'[1]Pay Items'!$K$1:$K$505,0)</f>
        <v>145</v>
      </c>
      <c r="L96" s="182" t="str">
        <f ca="1" t="shared" si="7"/>
        <v>F0</v>
      </c>
      <c r="M96" s="182" t="str">
        <f ca="1" t="shared" si="8"/>
        <v>G</v>
      </c>
      <c r="N96" s="182" t="str">
        <f ca="1" t="shared" si="9"/>
        <v>C2</v>
      </c>
    </row>
    <row r="97" spans="1:14" ht="36" customHeight="1">
      <c r="A97" s="72" t="s">
        <v>40</v>
      </c>
      <c r="B97" s="45" t="s">
        <v>28</v>
      </c>
      <c r="C97" s="37" t="s">
        <v>41</v>
      </c>
      <c r="D97" s="38" t="s">
        <v>2</v>
      </c>
      <c r="E97" s="39" t="s">
        <v>34</v>
      </c>
      <c r="F97" s="28">
        <v>70</v>
      </c>
      <c r="G97" s="41"/>
      <c r="H97" s="42">
        <f>ROUND(G97*F97,2)</f>
        <v>0</v>
      </c>
      <c r="I97" s="179">
        <f ca="1" t="shared" si="6"/>
      </c>
      <c r="J97" s="180" t="str">
        <f t="shared" si="10"/>
        <v>B09519.1 mm Diametereach</v>
      </c>
      <c r="K97" s="181">
        <f>MATCH(J97,'[1]Pay Items'!$K$1:$K$505,0)</f>
        <v>146</v>
      </c>
      <c r="L97" s="182" t="str">
        <f ca="1" t="shared" si="7"/>
        <v>,1</v>
      </c>
      <c r="M97" s="182" t="str">
        <f ca="1" t="shared" si="8"/>
        <v>C2</v>
      </c>
      <c r="N97" s="182" t="str">
        <f ca="1" t="shared" si="9"/>
        <v>C2</v>
      </c>
    </row>
    <row r="98" spans="1:14" ht="36" customHeight="1">
      <c r="A98" s="72" t="s">
        <v>42</v>
      </c>
      <c r="B98" s="79" t="s">
        <v>268</v>
      </c>
      <c r="C98" s="37" t="s">
        <v>43</v>
      </c>
      <c r="D98" s="38" t="s">
        <v>181</v>
      </c>
      <c r="E98" s="39"/>
      <c r="F98" s="40"/>
      <c r="G98" s="43"/>
      <c r="H98" s="42"/>
      <c r="I98" s="179" t="str">
        <f ca="1" t="shared" si="6"/>
        <v>LOCKED</v>
      </c>
      <c r="J98" s="180" t="str">
        <f t="shared" si="10"/>
        <v>B097Drilled Tie BarsCW 3230-R7</v>
      </c>
      <c r="K98" s="181">
        <f>MATCH(J98,'[1]Pay Items'!$K$1:$K$505,0)</f>
        <v>148</v>
      </c>
      <c r="L98" s="182" t="str">
        <f ca="1" t="shared" si="7"/>
        <v>F0</v>
      </c>
      <c r="M98" s="182" t="str">
        <f ca="1" t="shared" si="8"/>
        <v>G</v>
      </c>
      <c r="N98" s="182" t="str">
        <f ca="1" t="shared" si="9"/>
        <v>C2</v>
      </c>
    </row>
    <row r="99" spans="1:14" ht="36" customHeight="1">
      <c r="A99" s="72" t="s">
        <v>44</v>
      </c>
      <c r="B99" s="45" t="s">
        <v>28</v>
      </c>
      <c r="C99" s="37" t="s">
        <v>45</v>
      </c>
      <c r="D99" s="38" t="s">
        <v>2</v>
      </c>
      <c r="E99" s="39" t="s">
        <v>34</v>
      </c>
      <c r="F99" s="28">
        <v>70</v>
      </c>
      <c r="G99" s="41"/>
      <c r="H99" s="42">
        <f>ROUND(G99*F99,2)</f>
        <v>0</v>
      </c>
      <c r="I99" s="179">
        <f ca="1" t="shared" si="6"/>
      </c>
      <c r="J99" s="180" t="str">
        <f t="shared" si="10"/>
        <v>B09820 M Deformed Tie Bareach</v>
      </c>
      <c r="K99" s="181">
        <f>MATCH(J99,'[1]Pay Items'!$K$1:$K$505,0)</f>
        <v>149</v>
      </c>
      <c r="L99" s="182" t="str">
        <f ca="1" t="shared" si="7"/>
        <v>,1</v>
      </c>
      <c r="M99" s="182" t="str">
        <f ca="1" t="shared" si="8"/>
        <v>C2</v>
      </c>
      <c r="N99" s="182" t="str">
        <f ca="1" t="shared" si="9"/>
        <v>C2</v>
      </c>
    </row>
    <row r="100" spans="1:14" ht="36" customHeight="1">
      <c r="A100" s="72" t="s">
        <v>111</v>
      </c>
      <c r="B100" s="79" t="s">
        <v>320</v>
      </c>
      <c r="C100" s="37" t="s">
        <v>46</v>
      </c>
      <c r="D100" s="38" t="s">
        <v>232</v>
      </c>
      <c r="E100" s="39"/>
      <c r="F100" s="40"/>
      <c r="G100" s="43"/>
      <c r="H100" s="42"/>
      <c r="I100" s="179" t="str">
        <f ca="1" t="shared" si="6"/>
        <v>LOCKED</v>
      </c>
      <c r="J100" s="180" t="str">
        <f t="shared" si="10"/>
        <v>B114rlMiscellaneous Concrete Slab RenewalCW 3235-R9</v>
      </c>
      <c r="K100" s="181">
        <f>MATCH(J100,'[1]Pay Items'!$K$1:$K$505,0)</f>
        <v>167</v>
      </c>
      <c r="L100" s="182" t="str">
        <f ca="1" t="shared" si="7"/>
        <v>F0</v>
      </c>
      <c r="M100" s="182" t="str">
        <f ca="1" t="shared" si="8"/>
        <v>G</v>
      </c>
      <c r="N100" s="182" t="str">
        <f ca="1" t="shared" si="9"/>
        <v>C2</v>
      </c>
    </row>
    <row r="101" spans="1:14" ht="36" customHeight="1">
      <c r="A101" s="72" t="s">
        <v>112</v>
      </c>
      <c r="B101" s="45" t="s">
        <v>322</v>
      </c>
      <c r="C101" s="37" t="s">
        <v>113</v>
      </c>
      <c r="D101" s="38" t="s">
        <v>47</v>
      </c>
      <c r="E101" s="39"/>
      <c r="F101" s="40"/>
      <c r="G101" s="43"/>
      <c r="H101" s="42"/>
      <c r="I101" s="179" t="str">
        <f ca="1" t="shared" si="6"/>
        <v>LOCKED</v>
      </c>
      <c r="J101" s="180" t="str">
        <f t="shared" si="10"/>
        <v>B118rl100 mm SidewalkSD-228A</v>
      </c>
      <c r="K101" s="181">
        <f>MATCH(J101,'[1]Pay Items'!$K$1:$K$505,0)</f>
        <v>171</v>
      </c>
      <c r="L101" s="182" t="str">
        <f ca="1" t="shared" si="7"/>
        <v>F0</v>
      </c>
      <c r="M101" s="182" t="str">
        <f ca="1" t="shared" si="8"/>
        <v>G</v>
      </c>
      <c r="N101" s="182" t="str">
        <f ca="1" t="shared" si="9"/>
        <v>C2</v>
      </c>
    </row>
    <row r="102" spans="1:14" ht="36" customHeight="1">
      <c r="A102" s="72" t="s">
        <v>114</v>
      </c>
      <c r="B102" s="45" t="s">
        <v>115</v>
      </c>
      <c r="C102" s="37" t="s">
        <v>116</v>
      </c>
      <c r="D102" s="38"/>
      <c r="E102" s="39" t="s">
        <v>27</v>
      </c>
      <c r="F102" s="28">
        <v>4</v>
      </c>
      <c r="G102" s="41"/>
      <c r="H102" s="42">
        <f>ROUND(G102*F102,2)</f>
        <v>0</v>
      </c>
      <c r="I102" s="179">
        <f ca="1" t="shared" si="6"/>
      </c>
      <c r="J102" s="180" t="str">
        <f t="shared" si="10"/>
        <v>B119rlLess than 5 sq.m.m²</v>
      </c>
      <c r="K102" s="181">
        <f>MATCH(J102,'[1]Pay Items'!$K$1:$K$505,0)</f>
        <v>172</v>
      </c>
      <c r="L102" s="182" t="str">
        <f ca="1" t="shared" si="7"/>
        <v>,1</v>
      </c>
      <c r="M102" s="182" t="str">
        <f ca="1" t="shared" si="8"/>
        <v>C2</v>
      </c>
      <c r="N102" s="182" t="str">
        <f ca="1" t="shared" si="9"/>
        <v>C2</v>
      </c>
    </row>
    <row r="103" spans="1:14" ht="36" customHeight="1">
      <c r="A103" s="72" t="s">
        <v>117</v>
      </c>
      <c r="B103" s="45" t="s">
        <v>183</v>
      </c>
      <c r="C103" s="37" t="s">
        <v>118</v>
      </c>
      <c r="D103" s="38"/>
      <c r="E103" s="39" t="s">
        <v>27</v>
      </c>
      <c r="F103" s="28">
        <v>160</v>
      </c>
      <c r="G103" s="41"/>
      <c r="H103" s="42">
        <f>ROUND(G103*F103,2)</f>
        <v>0</v>
      </c>
      <c r="I103" s="179">
        <f ca="1" t="shared" si="6"/>
      </c>
      <c r="J103" s="180" t="str">
        <f t="shared" si="10"/>
        <v>B120rl5 sq.m. to 20 sq.m.m²</v>
      </c>
      <c r="K103" s="181">
        <f>MATCH(J103,'[1]Pay Items'!$K$1:$K$505,0)</f>
        <v>173</v>
      </c>
      <c r="L103" s="182" t="str">
        <f ca="1" t="shared" si="7"/>
        <v>,1</v>
      </c>
      <c r="M103" s="182" t="str">
        <f ca="1" t="shared" si="8"/>
        <v>C2</v>
      </c>
      <c r="N103" s="182" t="str">
        <f ca="1" t="shared" si="9"/>
        <v>C2</v>
      </c>
    </row>
    <row r="104" spans="1:14" ht="36" customHeight="1">
      <c r="A104" s="140" t="s">
        <v>284</v>
      </c>
      <c r="B104" s="147" t="s">
        <v>509</v>
      </c>
      <c r="C104" s="142" t="s">
        <v>120</v>
      </c>
      <c r="D104" s="143" t="s">
        <v>2</v>
      </c>
      <c r="E104" s="144" t="s">
        <v>27</v>
      </c>
      <c r="F104" s="154">
        <v>580</v>
      </c>
      <c r="G104" s="148"/>
      <c r="H104" s="149">
        <f>ROUND(G104*F104,2)</f>
        <v>0</v>
      </c>
      <c r="I104" s="179">
        <f ca="1" t="shared" si="6"/>
      </c>
      <c r="J104" s="180" t="str">
        <f t="shared" si="10"/>
        <v>B121rlDGreater than 20 sq.m.m²</v>
      </c>
      <c r="K104" s="181">
        <f>MATCH(J104,'[1]Pay Items'!$K$1:$K$505,0)</f>
        <v>178</v>
      </c>
      <c r="L104" s="182" t="str">
        <f ca="1" t="shared" si="7"/>
        <v>,1</v>
      </c>
      <c r="M104" s="182" t="str">
        <f ca="1" t="shared" si="8"/>
        <v>C2</v>
      </c>
      <c r="N104" s="182" t="str">
        <f ca="1" t="shared" si="9"/>
        <v>C2</v>
      </c>
    </row>
    <row r="105" spans="1:14" ht="36" customHeight="1">
      <c r="A105" s="100"/>
      <c r="B105" s="61"/>
      <c r="C105" s="69" t="s">
        <v>132</v>
      </c>
      <c r="D105" s="63"/>
      <c r="E105" s="64"/>
      <c r="F105" s="44"/>
      <c r="G105" s="43"/>
      <c r="H105" s="75"/>
      <c r="I105" s="179" t="str">
        <f ca="1" t="shared" si="6"/>
        <v>LOCKED</v>
      </c>
      <c r="J105" s="180" t="str">
        <f t="shared" si="10"/>
        <v>ROADWORK - NEW CONSTRUCTION</v>
      </c>
      <c r="K105" s="181">
        <f>MATCH(J105,'[1]Pay Items'!$K$1:$K$505,0)</f>
        <v>282</v>
      </c>
      <c r="L105" s="182" t="str">
        <f ca="1" t="shared" si="7"/>
        <v>F0</v>
      </c>
      <c r="M105" s="182" t="str">
        <f ca="1" t="shared" si="8"/>
        <v>G</v>
      </c>
      <c r="N105" s="182" t="str">
        <f ca="1" t="shared" si="9"/>
        <v>C2</v>
      </c>
    </row>
    <row r="106" spans="1:14" ht="49.5" customHeight="1">
      <c r="A106" s="71" t="s">
        <v>207</v>
      </c>
      <c r="B106" s="79" t="s">
        <v>321</v>
      </c>
      <c r="C106" s="37" t="s">
        <v>208</v>
      </c>
      <c r="D106" s="38" t="s">
        <v>133</v>
      </c>
      <c r="E106" s="39"/>
      <c r="F106" s="44"/>
      <c r="G106" s="43"/>
      <c r="H106" s="75"/>
      <c r="I106" s="179" t="str">
        <f ca="1" t="shared" si="6"/>
        <v>LOCKED</v>
      </c>
      <c r="J106" s="180" t="str">
        <f t="shared" si="10"/>
        <v>C001Concrete Pavements, Median Slabs, Bull-noses, and Safety MediansCW 3310-R14</v>
      </c>
      <c r="K106" s="181">
        <f>MATCH(J106,'[1]Pay Items'!$K$1:$K$505,0)</f>
        <v>283</v>
      </c>
      <c r="L106" s="182" t="str">
        <f ca="1" t="shared" si="7"/>
        <v>F0</v>
      </c>
      <c r="M106" s="182" t="str">
        <f ca="1" t="shared" si="8"/>
        <v>G</v>
      </c>
      <c r="N106" s="182" t="str">
        <f ca="1" t="shared" si="9"/>
        <v>C2</v>
      </c>
    </row>
    <row r="107" spans="1:14" ht="49.5" customHeight="1">
      <c r="A107" s="71" t="s">
        <v>524</v>
      </c>
      <c r="B107" s="45" t="s">
        <v>28</v>
      </c>
      <c r="C107" s="37" t="s">
        <v>424</v>
      </c>
      <c r="D107" s="38" t="s">
        <v>2</v>
      </c>
      <c r="E107" s="39" t="s">
        <v>27</v>
      </c>
      <c r="F107" s="28">
        <v>200</v>
      </c>
      <c r="G107" s="41"/>
      <c r="H107" s="42">
        <f>ROUND(G107*F107,2)</f>
        <v>0</v>
      </c>
      <c r="I107" s="179">
        <f ca="1" t="shared" si="6"/>
      </c>
      <c r="J107" s="180" t="str">
        <f t="shared" si="10"/>
        <v>C008Construction of 200 mm Concrete Pavement (Reinforced)m²</v>
      </c>
      <c r="K107" s="181">
        <f>MATCH(J107,'[1]Pay Items'!$K$1:$K$505,0)</f>
        <v>290</v>
      </c>
      <c r="L107" s="182" t="str">
        <f ca="1" t="shared" si="7"/>
        <v>,1</v>
      </c>
      <c r="M107" s="182" t="str">
        <f ca="1" t="shared" si="8"/>
        <v>C2</v>
      </c>
      <c r="N107" s="182" t="str">
        <f ca="1" t="shared" si="9"/>
        <v>C2</v>
      </c>
    </row>
    <row r="108" spans="1:14" ht="49.5" customHeight="1">
      <c r="A108" s="71" t="s">
        <v>209</v>
      </c>
      <c r="B108" s="45" t="s">
        <v>37</v>
      </c>
      <c r="C108" s="37" t="s">
        <v>210</v>
      </c>
      <c r="D108" s="38" t="s">
        <v>2</v>
      </c>
      <c r="E108" s="39" t="s">
        <v>27</v>
      </c>
      <c r="F108" s="28">
        <v>750</v>
      </c>
      <c r="G108" s="41"/>
      <c r="H108" s="42">
        <f>ROUND(G108*F108,2)</f>
        <v>0</v>
      </c>
      <c r="I108" s="179">
        <f ca="1" t="shared" si="6"/>
      </c>
      <c r="J108" s="180" t="str">
        <f t="shared" si="10"/>
        <v>C011Construction of 150 mm Concrete Pavement (Reinforced)m²</v>
      </c>
      <c r="K108" s="181">
        <f>MATCH(J108,'[1]Pay Items'!$K$1:$K$505,0)</f>
        <v>293</v>
      </c>
      <c r="L108" s="182" t="str">
        <f ca="1" t="shared" si="7"/>
        <v>,1</v>
      </c>
      <c r="M108" s="182" t="str">
        <f ca="1" t="shared" si="8"/>
        <v>C2</v>
      </c>
      <c r="N108" s="182" t="str">
        <f ca="1" t="shared" si="9"/>
        <v>C2</v>
      </c>
    </row>
    <row r="109" spans="1:14" ht="49.5" customHeight="1">
      <c r="A109" s="71" t="s">
        <v>57</v>
      </c>
      <c r="B109" s="79" t="s">
        <v>269</v>
      </c>
      <c r="C109" s="37" t="s">
        <v>58</v>
      </c>
      <c r="D109" s="38" t="s">
        <v>133</v>
      </c>
      <c r="E109" s="39"/>
      <c r="F109" s="44"/>
      <c r="G109" s="43"/>
      <c r="H109" s="75"/>
      <c r="I109" s="179" t="str">
        <f ca="1" t="shared" si="6"/>
        <v>LOCKED</v>
      </c>
      <c r="J109" s="180" t="str">
        <f t="shared" si="10"/>
        <v>C032Concrete Curbs, Curb and Gutter, and Splash StripsCW 3310-R14</v>
      </c>
      <c r="K109" s="181">
        <f>MATCH(J109,'[1]Pay Items'!$K$1:$K$505,0)</f>
        <v>314</v>
      </c>
      <c r="L109" s="182" t="str">
        <f ca="1" t="shared" si="7"/>
        <v>F0</v>
      </c>
      <c r="M109" s="182" t="str">
        <f ca="1" t="shared" si="8"/>
        <v>G</v>
      </c>
      <c r="N109" s="182" t="str">
        <f ca="1" t="shared" si="9"/>
        <v>C2</v>
      </c>
    </row>
    <row r="110" spans="1:14" ht="63.75" customHeight="1">
      <c r="A110" s="71" t="s">
        <v>134</v>
      </c>
      <c r="B110" s="45" t="s">
        <v>28</v>
      </c>
      <c r="C110" s="37" t="s">
        <v>255</v>
      </c>
      <c r="D110" s="38" t="s">
        <v>82</v>
      </c>
      <c r="E110" s="39" t="s">
        <v>48</v>
      </c>
      <c r="F110" s="28">
        <v>380</v>
      </c>
      <c r="G110" s="41"/>
      <c r="H110" s="42">
        <f aca="true" t="shared" si="11" ref="H110:H117">ROUND(G110*F110,2)</f>
        <v>0</v>
      </c>
      <c r="I110" s="179">
        <f ca="1" t="shared" si="6"/>
      </c>
      <c r="J110" s="180" t="str">
        <f t="shared" si="10"/>
        <v>C038Construction of Curb and Gutter (180 mm ht, Barrier, Integral, 600 mm width, 150 mm Plain Concrete Pavement)SD-200m</v>
      </c>
      <c r="K110" s="181" t="e">
        <f>MATCH(J110,'[1]Pay Items'!$K$1:$K$505,0)</f>
        <v>#N/A</v>
      </c>
      <c r="L110" s="182" t="str">
        <f ca="1" t="shared" si="7"/>
        <v>,1</v>
      </c>
      <c r="M110" s="182" t="str">
        <f ca="1" t="shared" si="8"/>
        <v>C2</v>
      </c>
      <c r="N110" s="182" t="str">
        <f ca="1" t="shared" si="9"/>
        <v>C2</v>
      </c>
    </row>
    <row r="111" spans="1:14" ht="63.75" customHeight="1">
      <c r="A111" s="71" t="s">
        <v>135</v>
      </c>
      <c r="B111" s="45" t="s">
        <v>37</v>
      </c>
      <c r="C111" s="37" t="s">
        <v>136</v>
      </c>
      <c r="D111" s="38" t="s">
        <v>137</v>
      </c>
      <c r="E111" s="39" t="s">
        <v>48</v>
      </c>
      <c r="F111" s="28">
        <v>190</v>
      </c>
      <c r="G111" s="41"/>
      <c r="H111" s="42">
        <f t="shared" si="11"/>
        <v>0</v>
      </c>
      <c r="I111" s="179">
        <f ca="1" t="shared" si="6"/>
      </c>
      <c r="J111" s="180" t="str">
        <f t="shared" si="10"/>
        <v>C040Construction of Curb and Gutter (40 mm ht, Lip Curb, Integral, 600 mm width, 150 mm Plain Concrete Pavement)SD-200 SD-202Bm</v>
      </c>
      <c r="K111" s="181">
        <f>MATCH(J111,'[1]Pay Items'!$K$1:$K$505,0)</f>
        <v>322</v>
      </c>
      <c r="L111" s="182" t="str">
        <f ca="1" t="shared" si="7"/>
        <v>,1</v>
      </c>
      <c r="M111" s="182" t="str">
        <f ca="1" t="shared" si="8"/>
        <v>C2</v>
      </c>
      <c r="N111" s="182" t="str">
        <f ca="1" t="shared" si="9"/>
        <v>C2</v>
      </c>
    </row>
    <row r="112" spans="1:14" ht="63.75" customHeight="1">
      <c r="A112" s="71" t="s">
        <v>256</v>
      </c>
      <c r="B112" s="45" t="s">
        <v>49</v>
      </c>
      <c r="C112" s="37" t="s">
        <v>525</v>
      </c>
      <c r="D112" s="38" t="s">
        <v>285</v>
      </c>
      <c r="E112" s="39" t="s">
        <v>48</v>
      </c>
      <c r="F112" s="28">
        <v>20</v>
      </c>
      <c r="G112" s="41"/>
      <c r="H112" s="42">
        <f t="shared" si="11"/>
        <v>0</v>
      </c>
      <c r="I112" s="179">
        <f ca="1" t="shared" si="6"/>
      </c>
      <c r="J112" s="180" t="str">
        <f t="shared" si="10"/>
        <v>C039Construction of Curb and Gutter (180 mm ht, Modified Barrier, Integral, 600 mm width, 150 mm Plain Concrete Pavement)SD-200 SD-203Bm</v>
      </c>
      <c r="K112" s="181" t="e">
        <f>MATCH(J112,'[1]Pay Items'!$K$1:$K$505,0)</f>
        <v>#N/A</v>
      </c>
      <c r="L112" s="182" t="str">
        <f ca="1" t="shared" si="7"/>
        <v>,1</v>
      </c>
      <c r="M112" s="182" t="str">
        <f ca="1" t="shared" si="8"/>
        <v>C2</v>
      </c>
      <c r="N112" s="182" t="str">
        <f ca="1" t="shared" si="9"/>
        <v>C2</v>
      </c>
    </row>
    <row r="113" spans="1:14" ht="63.75" customHeight="1">
      <c r="A113" s="71" t="s">
        <v>257</v>
      </c>
      <c r="B113" s="45" t="s">
        <v>65</v>
      </c>
      <c r="C113" s="37" t="s">
        <v>286</v>
      </c>
      <c r="D113" s="38" t="s">
        <v>287</v>
      </c>
      <c r="E113" s="39" t="s">
        <v>48</v>
      </c>
      <c r="F113" s="28">
        <v>10</v>
      </c>
      <c r="G113" s="41"/>
      <c r="H113" s="42">
        <f t="shared" si="11"/>
        <v>0</v>
      </c>
      <c r="I113" s="179">
        <f ca="1" t="shared" si="6"/>
      </c>
      <c r="J113" s="180" t="str">
        <f t="shared" si="10"/>
        <v>C041Construction of Curb and Gutter (8-12 mm ht, Curb Ramp, Integral, 600 mm width, 150 mm Plain Concrete Pavement)SD-200 SD-229Em</v>
      </c>
      <c r="K113" s="181">
        <f>MATCH(J113,'[1]Pay Items'!$K$1:$K$505,0)</f>
        <v>323</v>
      </c>
      <c r="L113" s="182" t="str">
        <f ca="1" t="shared" si="7"/>
        <v>,1</v>
      </c>
      <c r="M113" s="182" t="str">
        <f ca="1" t="shared" si="8"/>
        <v>C2</v>
      </c>
      <c r="N113" s="182" t="str">
        <f ca="1" t="shared" si="9"/>
        <v>C2</v>
      </c>
    </row>
    <row r="114" spans="1:14" ht="49.5" customHeight="1">
      <c r="A114" s="71" t="s">
        <v>216</v>
      </c>
      <c r="B114" s="45" t="s">
        <v>69</v>
      </c>
      <c r="C114" s="37" t="s">
        <v>217</v>
      </c>
      <c r="D114" s="38" t="s">
        <v>51</v>
      </c>
      <c r="E114" s="39" t="s">
        <v>48</v>
      </c>
      <c r="F114" s="28">
        <v>10</v>
      </c>
      <c r="G114" s="41"/>
      <c r="H114" s="42">
        <f t="shared" si="11"/>
        <v>0</v>
      </c>
      <c r="I114" s="179">
        <f ca="1" t="shared" si="6"/>
      </c>
      <c r="J114" s="180" t="str">
        <f t="shared" si="10"/>
        <v>C034Construction of Barrier (180 mm ht, Separate)SD-203Am</v>
      </c>
      <c r="K114" s="181" t="e">
        <f>MATCH(J114,'[1]Pay Items'!$K$1:$K$505,0)</f>
        <v>#N/A</v>
      </c>
      <c r="L114" s="182" t="str">
        <f ca="1" t="shared" si="7"/>
        <v>,1</v>
      </c>
      <c r="M114" s="182" t="str">
        <f ca="1" t="shared" si="8"/>
        <v>C2</v>
      </c>
      <c r="N114" s="182" t="str">
        <f ca="1" t="shared" si="9"/>
        <v>C2</v>
      </c>
    </row>
    <row r="115" spans="1:14" ht="49.5" customHeight="1">
      <c r="A115" s="71" t="s">
        <v>220</v>
      </c>
      <c r="B115" s="45" t="s">
        <v>194</v>
      </c>
      <c r="C115" s="37" t="s">
        <v>275</v>
      </c>
      <c r="D115" s="38" t="s">
        <v>221</v>
      </c>
      <c r="E115" s="39" t="s">
        <v>48</v>
      </c>
      <c r="F115" s="28">
        <v>25</v>
      </c>
      <c r="G115" s="41"/>
      <c r="H115" s="42">
        <f t="shared" si="11"/>
        <v>0</v>
      </c>
      <c r="I115" s="179">
        <f ca="1" t="shared" si="6"/>
      </c>
      <c r="J115" s="180" t="str">
        <f t="shared" si="10"/>
        <v>C046Construction of Curb Ramp (8-12 mm ht, Integral)SD-229Cm</v>
      </c>
      <c r="K115" s="181">
        <f>MATCH(J115,'[1]Pay Items'!$K$1:$K$505,0)</f>
        <v>328</v>
      </c>
      <c r="L115" s="182" t="str">
        <f ca="1" t="shared" si="7"/>
        <v>,1</v>
      </c>
      <c r="M115" s="182" t="str">
        <f ca="1" t="shared" si="8"/>
        <v>C2</v>
      </c>
      <c r="N115" s="182" t="str">
        <f ca="1" t="shared" si="9"/>
        <v>C2</v>
      </c>
    </row>
    <row r="116" spans="1:14" ht="49.5" customHeight="1">
      <c r="A116" s="71" t="s">
        <v>218</v>
      </c>
      <c r="B116" s="45" t="s">
        <v>526</v>
      </c>
      <c r="C116" s="37" t="s">
        <v>219</v>
      </c>
      <c r="D116" s="38" t="s">
        <v>128</v>
      </c>
      <c r="E116" s="39" t="s">
        <v>48</v>
      </c>
      <c r="F116" s="28">
        <v>40</v>
      </c>
      <c r="G116" s="41"/>
      <c r="H116" s="42">
        <f t="shared" si="11"/>
        <v>0</v>
      </c>
      <c r="I116" s="179">
        <f ca="1" t="shared" si="6"/>
      </c>
      <c r="J116" s="180" t="str">
        <f t="shared" si="10"/>
        <v>C037Construction of Modified Barrier (180 mm ht, Integral)SD-203Bm</v>
      </c>
      <c r="K116" s="181" t="e">
        <f>MATCH(J116,'[1]Pay Items'!$K$1:$K$505,0)</f>
        <v>#N/A</v>
      </c>
      <c r="L116" s="182" t="str">
        <f ca="1" t="shared" si="7"/>
        <v>,1</v>
      </c>
      <c r="M116" s="182" t="str">
        <f ca="1" t="shared" si="8"/>
        <v>C2</v>
      </c>
      <c r="N116" s="182" t="str">
        <f ca="1" t="shared" si="9"/>
        <v>C2</v>
      </c>
    </row>
    <row r="117" spans="1:14" ht="36" customHeight="1">
      <c r="A117" s="71" t="s">
        <v>510</v>
      </c>
      <c r="B117" s="79" t="s">
        <v>270</v>
      </c>
      <c r="C117" s="37" t="s">
        <v>511</v>
      </c>
      <c r="D117" s="38" t="s">
        <v>131</v>
      </c>
      <c r="E117" s="39" t="s">
        <v>27</v>
      </c>
      <c r="F117" s="28">
        <v>10</v>
      </c>
      <c r="G117" s="41"/>
      <c r="H117" s="42">
        <f t="shared" si="11"/>
        <v>0</v>
      </c>
      <c r="I117" s="179">
        <f ca="1" t="shared" si="6"/>
      </c>
      <c r="J117" s="180" t="str">
        <f t="shared" si="10"/>
        <v>C052Interlocking Paving StonesCW 3330-R5m²</v>
      </c>
      <c r="K117" s="181">
        <f>MATCH(J117,'[1]Pay Items'!$K$1:$K$505,0)</f>
        <v>338</v>
      </c>
      <c r="L117" s="182" t="str">
        <f ca="1" t="shared" si="7"/>
        <v>,1</v>
      </c>
      <c r="M117" s="182" t="str">
        <f ca="1" t="shared" si="8"/>
        <v>C2</v>
      </c>
      <c r="N117" s="182" t="str">
        <f ca="1" t="shared" si="9"/>
        <v>C2</v>
      </c>
    </row>
    <row r="118" spans="1:14" ht="49.5" customHeight="1">
      <c r="A118" s="71" t="s">
        <v>138</v>
      </c>
      <c r="B118" s="79" t="s">
        <v>271</v>
      </c>
      <c r="C118" s="37" t="s">
        <v>139</v>
      </c>
      <c r="D118" s="38" t="s">
        <v>288</v>
      </c>
      <c r="E118" s="105"/>
      <c r="F118" s="40"/>
      <c r="G118" s="43"/>
      <c r="H118" s="75"/>
      <c r="I118" s="179" t="str">
        <f ca="1" t="shared" si="6"/>
        <v>LOCKED</v>
      </c>
      <c r="J118" s="180" t="str">
        <f t="shared" si="10"/>
        <v>C055Construction of Asphaltic Concrete PavementsCW 3410-R9</v>
      </c>
      <c r="K118" s="181">
        <f>MATCH(J118,'[1]Pay Items'!$K$1:$K$505,0)</f>
        <v>342</v>
      </c>
      <c r="L118" s="182" t="str">
        <f ca="1" t="shared" si="7"/>
        <v>F0</v>
      </c>
      <c r="M118" s="182" t="str">
        <f ca="1" t="shared" si="8"/>
        <v>G</v>
      </c>
      <c r="N118" s="182" t="str">
        <f ca="1" t="shared" si="9"/>
        <v>C2</v>
      </c>
    </row>
    <row r="119" spans="1:14" ht="36" customHeight="1">
      <c r="A119" s="71" t="s">
        <v>140</v>
      </c>
      <c r="B119" s="45" t="s">
        <v>28</v>
      </c>
      <c r="C119" s="37" t="s">
        <v>55</v>
      </c>
      <c r="D119" s="38"/>
      <c r="E119" s="39"/>
      <c r="F119" s="40"/>
      <c r="G119" s="43"/>
      <c r="H119" s="75"/>
      <c r="I119" s="179" t="str">
        <f ca="1" t="shared" si="6"/>
        <v>LOCKED</v>
      </c>
      <c r="J119" s="180" t="str">
        <f t="shared" si="10"/>
        <v>C056Main Line Paving</v>
      </c>
      <c r="K119" s="181">
        <f>MATCH(J119,'[1]Pay Items'!$K$1:$K$505,0)</f>
        <v>343</v>
      </c>
      <c r="L119" s="182" t="str">
        <f ca="1" t="shared" si="7"/>
        <v>F0</v>
      </c>
      <c r="M119" s="182" t="str">
        <f ca="1" t="shared" si="8"/>
        <v>G</v>
      </c>
      <c r="N119" s="182" t="str">
        <f ca="1" t="shared" si="9"/>
        <v>C2</v>
      </c>
    </row>
    <row r="120" spans="1:14" ht="36" customHeight="1">
      <c r="A120" s="71" t="s">
        <v>141</v>
      </c>
      <c r="B120" s="45" t="s">
        <v>115</v>
      </c>
      <c r="C120" s="37" t="s">
        <v>142</v>
      </c>
      <c r="D120" s="38"/>
      <c r="E120" s="39" t="s">
        <v>29</v>
      </c>
      <c r="F120" s="28">
        <v>530</v>
      </c>
      <c r="G120" s="41"/>
      <c r="H120" s="42">
        <f>ROUND(G120*F120,2)</f>
        <v>0</v>
      </c>
      <c r="I120" s="179">
        <f ca="1" t="shared" si="6"/>
      </c>
      <c r="J120" s="180" t="str">
        <f t="shared" si="10"/>
        <v>C058Type IAtonne</v>
      </c>
      <c r="K120" s="181">
        <f>MATCH(J120,'[1]Pay Items'!$K$1:$K$505,0)</f>
        <v>344</v>
      </c>
      <c r="L120" s="182" t="str">
        <f ca="1" t="shared" si="7"/>
        <v>,1</v>
      </c>
      <c r="M120" s="182" t="str">
        <f ca="1" t="shared" si="8"/>
        <v>C2</v>
      </c>
      <c r="N120" s="182" t="str">
        <f ca="1" t="shared" si="9"/>
        <v>C2</v>
      </c>
    </row>
    <row r="121" spans="1:14" ht="36" customHeight="1">
      <c r="A121" s="71" t="s">
        <v>143</v>
      </c>
      <c r="B121" s="45" t="s">
        <v>37</v>
      </c>
      <c r="C121" s="37" t="s">
        <v>75</v>
      </c>
      <c r="D121" s="38"/>
      <c r="E121" s="39"/>
      <c r="F121" s="40"/>
      <c r="G121" s="43"/>
      <c r="H121" s="75"/>
      <c r="I121" s="179" t="str">
        <f ca="1" t="shared" si="6"/>
        <v>LOCKED</v>
      </c>
      <c r="J121" s="180" t="str">
        <f t="shared" si="10"/>
        <v>C059Tie-ins and Approaches</v>
      </c>
      <c r="K121" s="181">
        <f>MATCH(J121,'[1]Pay Items'!$K$1:$K$505,0)</f>
        <v>346</v>
      </c>
      <c r="L121" s="182" t="str">
        <f ca="1" t="shared" si="7"/>
        <v>F0</v>
      </c>
      <c r="M121" s="182" t="str">
        <f ca="1" t="shared" si="8"/>
        <v>G</v>
      </c>
      <c r="N121" s="182" t="str">
        <f ca="1" t="shared" si="9"/>
        <v>C2</v>
      </c>
    </row>
    <row r="122" spans="1:14" ht="36" customHeight="1">
      <c r="A122" s="146" t="s">
        <v>144</v>
      </c>
      <c r="B122" s="147" t="s">
        <v>115</v>
      </c>
      <c r="C122" s="142" t="s">
        <v>142</v>
      </c>
      <c r="D122" s="143"/>
      <c r="E122" s="144" t="s">
        <v>29</v>
      </c>
      <c r="F122" s="154">
        <v>50</v>
      </c>
      <c r="G122" s="148"/>
      <c r="H122" s="149">
        <f>ROUND(G122*F122,2)</f>
        <v>0</v>
      </c>
      <c r="I122" s="179">
        <f ca="1" t="shared" si="6"/>
      </c>
      <c r="J122" s="180" t="str">
        <f t="shared" si="10"/>
        <v>C060Type IAtonne</v>
      </c>
      <c r="K122" s="181">
        <f>MATCH(J122,'[1]Pay Items'!$K$1:$K$505,0)</f>
        <v>347</v>
      </c>
      <c r="L122" s="182" t="str">
        <f ca="1" t="shared" si="7"/>
        <v>,1</v>
      </c>
      <c r="M122" s="182" t="str">
        <f ca="1" t="shared" si="8"/>
        <v>C2</v>
      </c>
      <c r="N122" s="182" t="str">
        <f ca="1" t="shared" si="9"/>
        <v>C2</v>
      </c>
    </row>
    <row r="123" spans="1:14" ht="36" customHeight="1">
      <c r="A123" s="100"/>
      <c r="B123" s="61"/>
      <c r="C123" s="66" t="s">
        <v>18</v>
      </c>
      <c r="D123" s="63"/>
      <c r="E123" s="64"/>
      <c r="F123" s="28"/>
      <c r="G123" s="30"/>
      <c r="H123" s="30"/>
      <c r="I123" s="179" t="str">
        <f ca="1" t="shared" si="6"/>
        <v>LOCKED</v>
      </c>
      <c r="J123" s="180" t="str">
        <f t="shared" si="10"/>
        <v>JOINT AND CRACK SEALING</v>
      </c>
      <c r="K123" s="181">
        <f>MATCH(J123,'[1]Pay Items'!$K$1:$K$505,0)</f>
        <v>353</v>
      </c>
      <c r="L123" s="182" t="str">
        <f ca="1" t="shared" si="7"/>
        <v>,1</v>
      </c>
      <c r="M123" s="182" t="str">
        <f ca="1" t="shared" si="8"/>
        <v>C2</v>
      </c>
      <c r="N123" s="182" t="str">
        <f ca="1" t="shared" si="9"/>
        <v>C2</v>
      </c>
    </row>
    <row r="124" spans="1:14" ht="36" customHeight="1">
      <c r="A124" s="71" t="s">
        <v>59</v>
      </c>
      <c r="B124" s="79" t="s">
        <v>272</v>
      </c>
      <c r="C124" s="37" t="s">
        <v>60</v>
      </c>
      <c r="D124" s="38" t="s">
        <v>191</v>
      </c>
      <c r="E124" s="39" t="s">
        <v>48</v>
      </c>
      <c r="F124" s="28">
        <v>25</v>
      </c>
      <c r="G124" s="41"/>
      <c r="H124" s="42">
        <f>ROUND(G124*F124,2)</f>
        <v>0</v>
      </c>
      <c r="I124" s="179">
        <f ca="1" t="shared" si="6"/>
      </c>
      <c r="J124" s="180" t="str">
        <f t="shared" si="10"/>
        <v>D006Reflective Crack MaintenanceCW 3250-R7m</v>
      </c>
      <c r="K124" s="181">
        <f>MATCH(J124,'[1]Pay Items'!$K$1:$K$505,0)</f>
        <v>359</v>
      </c>
      <c r="L124" s="182" t="str">
        <f ca="1" t="shared" si="7"/>
        <v>,1</v>
      </c>
      <c r="M124" s="182" t="str">
        <f ca="1" t="shared" si="8"/>
        <v>C2</v>
      </c>
      <c r="N124" s="182" t="str">
        <f ca="1" t="shared" si="9"/>
        <v>C2</v>
      </c>
    </row>
    <row r="125" spans="1:14" ht="49.5" customHeight="1">
      <c r="A125" s="100"/>
      <c r="B125" s="61"/>
      <c r="C125" s="66" t="s">
        <v>19</v>
      </c>
      <c r="D125" s="63"/>
      <c r="E125" s="64"/>
      <c r="F125" s="44"/>
      <c r="G125" s="43"/>
      <c r="H125" s="75"/>
      <c r="I125" s="179" t="str">
        <f ca="1" t="shared" si="6"/>
        <v>LOCKED</v>
      </c>
      <c r="J125" s="180" t="str">
        <f t="shared" si="10"/>
        <v>ASSOCIATED DRAINAGE AND UNDERGROUND WORKS</v>
      </c>
      <c r="K125" s="181">
        <f>MATCH(J125,'[1]Pay Items'!$K$1:$K$505,0)</f>
        <v>361</v>
      </c>
      <c r="L125" s="182" t="str">
        <f ca="1" t="shared" si="7"/>
        <v>F0</v>
      </c>
      <c r="M125" s="182" t="str">
        <f ca="1" t="shared" si="8"/>
        <v>G</v>
      </c>
      <c r="N125" s="182" t="str">
        <f ca="1" t="shared" si="9"/>
        <v>C2</v>
      </c>
    </row>
    <row r="126" spans="1:14" ht="36" customHeight="1">
      <c r="A126" s="71" t="s">
        <v>145</v>
      </c>
      <c r="B126" s="79" t="s">
        <v>360</v>
      </c>
      <c r="C126" s="37" t="s">
        <v>146</v>
      </c>
      <c r="D126" s="38" t="s">
        <v>147</v>
      </c>
      <c r="E126" s="39"/>
      <c r="F126" s="44"/>
      <c r="G126" s="43"/>
      <c r="H126" s="75"/>
      <c r="I126" s="179" t="str">
        <f ca="1" t="shared" si="6"/>
        <v>LOCKED</v>
      </c>
      <c r="J126" s="180" t="str">
        <f t="shared" si="10"/>
        <v>E003Catch BasinCW 2130-R12</v>
      </c>
      <c r="K126" s="181">
        <f>MATCH(J126,'[1]Pay Items'!$K$1:$K$505,0)</f>
        <v>364</v>
      </c>
      <c r="L126" s="182" t="str">
        <f ca="1" t="shared" si="7"/>
        <v>F0</v>
      </c>
      <c r="M126" s="182" t="str">
        <f ca="1" t="shared" si="8"/>
        <v>G</v>
      </c>
      <c r="N126" s="182" t="str">
        <f ca="1" t="shared" si="9"/>
        <v>C2</v>
      </c>
    </row>
    <row r="127" spans="1:14" ht="36" customHeight="1">
      <c r="A127" s="71" t="s">
        <v>148</v>
      </c>
      <c r="B127" s="45" t="s">
        <v>28</v>
      </c>
      <c r="C127" s="37" t="s">
        <v>527</v>
      </c>
      <c r="D127" s="38"/>
      <c r="E127" s="39" t="s">
        <v>34</v>
      </c>
      <c r="F127" s="28">
        <v>2</v>
      </c>
      <c r="G127" s="41"/>
      <c r="H127" s="42">
        <f>ROUND(G127*F127,2)</f>
        <v>0</v>
      </c>
      <c r="I127" s="179">
        <f ca="1" t="shared" si="6"/>
      </c>
      <c r="J127" s="180" t="str">
        <f t="shared" si="10"/>
        <v>E004SD-024, 1200 mm deepeach</v>
      </c>
      <c r="K127" s="181" t="e">
        <f>MATCH(J127,'[1]Pay Items'!$K$1:$K$505,0)</f>
        <v>#N/A</v>
      </c>
      <c r="L127" s="182" t="str">
        <f ca="1" t="shared" si="7"/>
        <v>,1</v>
      </c>
      <c r="M127" s="182" t="str">
        <f ca="1" t="shared" si="8"/>
        <v>C2</v>
      </c>
      <c r="N127" s="182" t="str">
        <f ca="1" t="shared" si="9"/>
        <v>C2</v>
      </c>
    </row>
    <row r="128" spans="1:14" ht="36" customHeight="1">
      <c r="A128" s="71" t="s">
        <v>323</v>
      </c>
      <c r="B128" s="45" t="s">
        <v>37</v>
      </c>
      <c r="C128" s="37" t="s">
        <v>359</v>
      </c>
      <c r="D128" s="38"/>
      <c r="E128" s="39" t="s">
        <v>34</v>
      </c>
      <c r="F128" s="28">
        <v>1</v>
      </c>
      <c r="G128" s="41"/>
      <c r="H128" s="42">
        <f>ROUND(G128*F128,2)</f>
        <v>0</v>
      </c>
      <c r="I128" s="179">
        <f ca="1" t="shared" si="6"/>
      </c>
      <c r="J128" s="180" t="str">
        <f t="shared" si="10"/>
        <v>E005SD-025, 1800 mm deepeach</v>
      </c>
      <c r="K128" s="181" t="e">
        <f>MATCH(J128,'[1]Pay Items'!$K$1:$K$505,0)</f>
        <v>#N/A</v>
      </c>
      <c r="L128" s="182" t="str">
        <f ca="1" t="shared" si="7"/>
        <v>,1</v>
      </c>
      <c r="M128" s="182" t="str">
        <f ca="1" t="shared" si="8"/>
        <v>C2</v>
      </c>
      <c r="N128" s="182" t="str">
        <f ca="1" t="shared" si="9"/>
        <v>C2</v>
      </c>
    </row>
    <row r="129" spans="1:14" ht="36" customHeight="1">
      <c r="A129" s="71" t="s">
        <v>528</v>
      </c>
      <c r="B129" s="79" t="s">
        <v>340</v>
      </c>
      <c r="C129" s="37" t="s">
        <v>529</v>
      </c>
      <c r="D129" s="38" t="s">
        <v>147</v>
      </c>
      <c r="E129" s="39"/>
      <c r="F129" s="44"/>
      <c r="G129" s="43"/>
      <c r="H129" s="75"/>
      <c r="I129" s="179" t="str">
        <f ca="1" t="shared" si="6"/>
        <v>LOCKED</v>
      </c>
      <c r="J129" s="180" t="str">
        <f t="shared" si="10"/>
        <v>E006Catch PitCW 2130-R12</v>
      </c>
      <c r="K129" s="181">
        <f>MATCH(J129,'[1]Pay Items'!$K$1:$K$505,0)</f>
        <v>367</v>
      </c>
      <c r="L129" s="182" t="str">
        <f ca="1" t="shared" si="7"/>
        <v>F0</v>
      </c>
      <c r="M129" s="182" t="str">
        <f ca="1" t="shared" si="8"/>
        <v>G</v>
      </c>
      <c r="N129" s="182" t="str">
        <f ca="1" t="shared" si="9"/>
        <v>C2</v>
      </c>
    </row>
    <row r="130" spans="1:14" ht="36" customHeight="1">
      <c r="A130" s="71" t="s">
        <v>327</v>
      </c>
      <c r="B130" s="45" t="s">
        <v>28</v>
      </c>
      <c r="C130" s="37" t="s">
        <v>328</v>
      </c>
      <c r="D130" s="38"/>
      <c r="E130" s="39" t="s">
        <v>34</v>
      </c>
      <c r="F130" s="28">
        <v>2</v>
      </c>
      <c r="G130" s="41"/>
      <c r="H130" s="42">
        <f>ROUND(G130*F130,2)</f>
        <v>0</v>
      </c>
      <c r="I130" s="179">
        <f ca="1" t="shared" si="6"/>
      </c>
      <c r="J130" s="180" t="str">
        <f t="shared" si="10"/>
        <v>E007ESD-023each</v>
      </c>
      <c r="K130" s="181">
        <f>MATCH(J130,'[1]Pay Items'!$K$1:$K$505,0)</f>
        <v>373</v>
      </c>
      <c r="L130" s="182" t="str">
        <f ca="1" t="shared" si="7"/>
        <v>,1</v>
      </c>
      <c r="M130" s="182" t="str">
        <f ca="1" t="shared" si="8"/>
        <v>C2</v>
      </c>
      <c r="N130" s="182" t="str">
        <f ca="1" t="shared" si="9"/>
        <v>C2</v>
      </c>
    </row>
    <row r="131" spans="1:14" ht="36" customHeight="1">
      <c r="A131" s="71" t="s">
        <v>150</v>
      </c>
      <c r="B131" s="79" t="s">
        <v>361</v>
      </c>
      <c r="C131" s="37" t="s">
        <v>151</v>
      </c>
      <c r="D131" s="38" t="s">
        <v>147</v>
      </c>
      <c r="E131" s="39"/>
      <c r="F131" s="44"/>
      <c r="G131" s="43"/>
      <c r="H131" s="75"/>
      <c r="I131" s="179" t="str">
        <f ca="1" t="shared" si="6"/>
        <v>LOCKED</v>
      </c>
      <c r="J131" s="180" t="str">
        <f t="shared" si="10"/>
        <v>E008Sewer ServiceCW 2130-R12</v>
      </c>
      <c r="K131" s="181">
        <f>MATCH(J131,'[1]Pay Items'!$K$1:$K$505,0)</f>
        <v>374</v>
      </c>
      <c r="L131" s="182" t="str">
        <f ca="1" t="shared" si="7"/>
        <v>F0</v>
      </c>
      <c r="M131" s="182" t="str">
        <f ca="1" t="shared" si="8"/>
        <v>G</v>
      </c>
      <c r="N131" s="182" t="str">
        <f ca="1" t="shared" si="9"/>
        <v>C2</v>
      </c>
    </row>
    <row r="132" spans="1:14" ht="36" customHeight="1">
      <c r="A132" s="71" t="s">
        <v>152</v>
      </c>
      <c r="B132" s="45" t="s">
        <v>28</v>
      </c>
      <c r="C132" s="37" t="s">
        <v>153</v>
      </c>
      <c r="D132" s="38"/>
      <c r="E132" s="39"/>
      <c r="F132" s="44"/>
      <c r="G132" s="43"/>
      <c r="H132" s="75"/>
      <c r="I132" s="179" t="str">
        <f ca="1" t="shared" si="6"/>
        <v>LOCKED</v>
      </c>
      <c r="J132" s="180" t="str">
        <f t="shared" si="10"/>
        <v>E009250 mm, PVC LDS</v>
      </c>
      <c r="K132" s="181" t="e">
        <f>MATCH(J132,'[1]Pay Items'!$K$1:$K$505,0)</f>
        <v>#N/A</v>
      </c>
      <c r="L132" s="182" t="str">
        <f ca="1" t="shared" si="7"/>
        <v>F0</v>
      </c>
      <c r="M132" s="182" t="str">
        <f ca="1" t="shared" si="8"/>
        <v>G</v>
      </c>
      <c r="N132" s="182" t="str">
        <f ca="1" t="shared" si="9"/>
        <v>C2</v>
      </c>
    </row>
    <row r="133" spans="1:14" ht="49.5" customHeight="1">
      <c r="A133" s="71" t="s">
        <v>154</v>
      </c>
      <c r="B133" s="45" t="s">
        <v>115</v>
      </c>
      <c r="C133" s="37" t="s">
        <v>623</v>
      </c>
      <c r="D133" s="38"/>
      <c r="E133" s="39" t="s">
        <v>48</v>
      </c>
      <c r="F133" s="28">
        <v>60</v>
      </c>
      <c r="G133" s="41"/>
      <c r="H133" s="42">
        <f>ROUND(G133*F133,2)</f>
        <v>0</v>
      </c>
      <c r="I133" s="179">
        <f ca="1" t="shared" si="6"/>
      </c>
      <c r="J133" s="180" t="str">
        <f t="shared" si="10"/>
        <v>E010In a Trench, Class B Sand Bedding, Class 3 Backfillm</v>
      </c>
      <c r="K133" s="181" t="e">
        <f>MATCH(J133,'[1]Pay Items'!$K$1:$K$505,0)</f>
        <v>#N/A</v>
      </c>
      <c r="L133" s="182" t="str">
        <f ca="1" t="shared" si="7"/>
        <v>,1</v>
      </c>
      <c r="M133" s="182" t="str">
        <f ca="1" t="shared" si="8"/>
        <v>C2</v>
      </c>
      <c r="N133" s="182" t="str">
        <f ca="1" t="shared" si="9"/>
        <v>C2</v>
      </c>
    </row>
    <row r="134" spans="1:14" ht="49.5" customHeight="1">
      <c r="A134" s="71" t="s">
        <v>329</v>
      </c>
      <c r="B134" s="45" t="s">
        <v>183</v>
      </c>
      <c r="C134" s="37" t="s">
        <v>624</v>
      </c>
      <c r="D134" s="38"/>
      <c r="E134" s="39" t="s">
        <v>48</v>
      </c>
      <c r="F134" s="28">
        <v>4</v>
      </c>
      <c r="G134" s="41"/>
      <c r="H134" s="42">
        <f>ROUND(G134*F134,2)</f>
        <v>0</v>
      </c>
      <c r="I134" s="179">
        <f ca="1" t="shared" si="6"/>
      </c>
      <c r="J134" s="180" t="str">
        <f t="shared" si="10"/>
        <v>E011Trenchless Installation, Class B Sand Bedding, Class 3 Backfillm</v>
      </c>
      <c r="K134" s="181" t="e">
        <f>MATCH(J134,'[1]Pay Items'!$K$1:$K$505,0)</f>
        <v>#N/A</v>
      </c>
      <c r="L134" s="182" t="str">
        <f ca="1" t="shared" si="7"/>
        <v>,1</v>
      </c>
      <c r="M134" s="182" t="str">
        <f ca="1" t="shared" si="8"/>
        <v>C2</v>
      </c>
      <c r="N134" s="182" t="str">
        <f ca="1" t="shared" si="9"/>
        <v>C2</v>
      </c>
    </row>
    <row r="135" spans="1:14" ht="49.5" customHeight="1">
      <c r="A135" s="71" t="s">
        <v>85</v>
      </c>
      <c r="B135" s="79" t="s">
        <v>346</v>
      </c>
      <c r="C135" s="80" t="s">
        <v>155</v>
      </c>
      <c r="D135" s="38" t="s">
        <v>147</v>
      </c>
      <c r="E135" s="39"/>
      <c r="F135" s="44"/>
      <c r="G135" s="43"/>
      <c r="H135" s="75"/>
      <c r="I135" s="179" t="str">
        <f aca="true" ca="1" t="shared" si="12" ref="I135:I198">IF(CELL("protect",$G135)=1,"LOCKED","")</f>
        <v>LOCKED</v>
      </c>
      <c r="J135" s="180" t="str">
        <f t="shared" si="10"/>
        <v>E023Replacing Existing Manhole and Catch Basin Frames &amp; CoversCW 2130-R12</v>
      </c>
      <c r="K135" s="181">
        <f>MATCH(J135,'[1]Pay Items'!$K$1:$K$505,0)</f>
        <v>389</v>
      </c>
      <c r="L135" s="182" t="str">
        <f aca="true" ca="1" t="shared" si="13" ref="L135:L198">CELL("format",$F135)</f>
        <v>F0</v>
      </c>
      <c r="M135" s="182" t="str">
        <f aca="true" ca="1" t="shared" si="14" ref="M135:M198">CELL("format",$G135)</f>
        <v>G</v>
      </c>
      <c r="N135" s="182" t="str">
        <f aca="true" ca="1" t="shared" si="15" ref="N135:N198">CELL("format",$H135)</f>
        <v>C2</v>
      </c>
    </row>
    <row r="136" spans="1:14" ht="49.5" customHeight="1">
      <c r="A136" s="71" t="s">
        <v>86</v>
      </c>
      <c r="B136" s="45" t="s">
        <v>28</v>
      </c>
      <c r="C136" s="37" t="s">
        <v>87</v>
      </c>
      <c r="D136" s="38"/>
      <c r="E136" s="39" t="s">
        <v>34</v>
      </c>
      <c r="F136" s="28">
        <v>6</v>
      </c>
      <c r="G136" s="41"/>
      <c r="H136" s="42">
        <f>ROUND(G136*F136,2)</f>
        <v>0</v>
      </c>
      <c r="I136" s="179">
        <f ca="1" t="shared" si="12"/>
      </c>
      <c r="J136" s="180" t="str">
        <f aca="true" t="shared" si="16" ref="J136:J199">CLEAN(CONCATENATE(TRIM($A136),TRIM($C136),IF(LEFT($D136)&lt;&gt;"E",TRIM($D136),),TRIM($E136)))</f>
        <v>E024AP-004 - Standard Frame for Manhole and Catch Basineach</v>
      </c>
      <c r="K136" s="181">
        <f>MATCH(J136,'[1]Pay Items'!$K$1:$K$505,0)</f>
        <v>390</v>
      </c>
      <c r="L136" s="182" t="str">
        <f ca="1" t="shared" si="13"/>
        <v>,1</v>
      </c>
      <c r="M136" s="182" t="str">
        <f ca="1" t="shared" si="14"/>
        <v>C2</v>
      </c>
      <c r="N136" s="182" t="str">
        <f ca="1" t="shared" si="15"/>
        <v>C2</v>
      </c>
    </row>
    <row r="137" spans="1:14" ht="49.5" customHeight="1">
      <c r="A137" s="71" t="s">
        <v>88</v>
      </c>
      <c r="B137" s="45" t="s">
        <v>37</v>
      </c>
      <c r="C137" s="37" t="s">
        <v>89</v>
      </c>
      <c r="D137" s="38"/>
      <c r="E137" s="39" t="s">
        <v>34</v>
      </c>
      <c r="F137" s="28">
        <v>6</v>
      </c>
      <c r="G137" s="41"/>
      <c r="H137" s="42">
        <f>ROUND(G137*F137,2)</f>
        <v>0</v>
      </c>
      <c r="I137" s="179">
        <f ca="1" t="shared" si="12"/>
      </c>
      <c r="J137" s="180" t="str">
        <f t="shared" si="16"/>
        <v>E025AP-005 - Standard Solid Cover for Standard Frameeach</v>
      </c>
      <c r="K137" s="181">
        <f>MATCH(J137,'[1]Pay Items'!$K$1:$K$505,0)</f>
        <v>391</v>
      </c>
      <c r="L137" s="182" t="str">
        <f ca="1" t="shared" si="13"/>
        <v>,1</v>
      </c>
      <c r="M137" s="182" t="str">
        <f ca="1" t="shared" si="14"/>
        <v>C2</v>
      </c>
      <c r="N137" s="182" t="str">
        <f ca="1" t="shared" si="15"/>
        <v>C2</v>
      </c>
    </row>
    <row r="138" spans="1:14" ht="36" customHeight="1">
      <c r="A138" s="71" t="s">
        <v>156</v>
      </c>
      <c r="B138" s="79" t="s">
        <v>343</v>
      </c>
      <c r="C138" s="80" t="s">
        <v>157</v>
      </c>
      <c r="D138" s="38" t="s">
        <v>147</v>
      </c>
      <c r="E138" s="39"/>
      <c r="F138" s="44"/>
      <c r="G138" s="43"/>
      <c r="H138" s="75"/>
      <c r="I138" s="179" t="str">
        <f ca="1" t="shared" si="12"/>
        <v>LOCKED</v>
      </c>
      <c r="J138" s="180" t="str">
        <f t="shared" si="16"/>
        <v>E032Connecting to Existing ManholeCW 2130-R12</v>
      </c>
      <c r="K138" s="181">
        <f>MATCH(J138,'[1]Pay Items'!$K$1:$K$505,0)</f>
        <v>398</v>
      </c>
      <c r="L138" s="182" t="str">
        <f ca="1" t="shared" si="13"/>
        <v>F0</v>
      </c>
      <c r="M138" s="182" t="str">
        <f ca="1" t="shared" si="14"/>
        <v>G</v>
      </c>
      <c r="N138" s="182" t="str">
        <f ca="1" t="shared" si="15"/>
        <v>C2</v>
      </c>
    </row>
    <row r="139" spans="1:14" ht="36" customHeight="1">
      <c r="A139" s="71" t="s">
        <v>158</v>
      </c>
      <c r="B139" s="45" t="s">
        <v>28</v>
      </c>
      <c r="C139" s="80" t="s">
        <v>159</v>
      </c>
      <c r="D139" s="38"/>
      <c r="E139" s="39" t="s">
        <v>34</v>
      </c>
      <c r="F139" s="28">
        <v>3</v>
      </c>
      <c r="G139" s="41"/>
      <c r="H139" s="42">
        <f>ROUND(G139*F139,2)</f>
        <v>0</v>
      </c>
      <c r="I139" s="179">
        <f ca="1" t="shared" si="12"/>
      </c>
      <c r="J139" s="180" t="str">
        <f t="shared" si="16"/>
        <v>E033250 mm Catch Basin Leadeach</v>
      </c>
      <c r="K139" s="181" t="e">
        <f>MATCH(J139,'[1]Pay Items'!$K$1:$K$505,0)</f>
        <v>#N/A</v>
      </c>
      <c r="L139" s="182" t="str">
        <f ca="1" t="shared" si="13"/>
        <v>,1</v>
      </c>
      <c r="M139" s="182" t="str">
        <f ca="1" t="shared" si="14"/>
        <v>C2</v>
      </c>
      <c r="N139" s="182" t="str">
        <f ca="1" t="shared" si="15"/>
        <v>C2</v>
      </c>
    </row>
    <row r="140" spans="1:14" ht="36" customHeight="1">
      <c r="A140" s="71" t="s">
        <v>165</v>
      </c>
      <c r="B140" s="79" t="s">
        <v>362</v>
      </c>
      <c r="C140" s="37" t="s">
        <v>166</v>
      </c>
      <c r="D140" s="38" t="s">
        <v>147</v>
      </c>
      <c r="E140" s="39" t="s">
        <v>34</v>
      </c>
      <c r="F140" s="28">
        <v>3</v>
      </c>
      <c r="G140" s="41"/>
      <c r="H140" s="42">
        <f>ROUND(G140*F140,2)</f>
        <v>0</v>
      </c>
      <c r="I140" s="179">
        <f ca="1" t="shared" si="12"/>
      </c>
      <c r="J140" s="180" t="str">
        <f t="shared" si="16"/>
        <v>E046Removal of Existing Catch BasinsCW 2130-R12each</v>
      </c>
      <c r="K140" s="181">
        <f>MATCH(J140,'[1]Pay Items'!$K$1:$K$505,0)</f>
        <v>416</v>
      </c>
      <c r="L140" s="182" t="str">
        <f ca="1" t="shared" si="13"/>
        <v>,1</v>
      </c>
      <c r="M140" s="182" t="str">
        <f ca="1" t="shared" si="14"/>
        <v>C2</v>
      </c>
      <c r="N140" s="182" t="str">
        <f ca="1" t="shared" si="15"/>
        <v>C2</v>
      </c>
    </row>
    <row r="141" spans="1:14" ht="36" customHeight="1">
      <c r="A141" s="71" t="s">
        <v>228</v>
      </c>
      <c r="B141" s="79" t="s">
        <v>363</v>
      </c>
      <c r="C141" s="37" t="s">
        <v>229</v>
      </c>
      <c r="D141" s="38" t="s">
        <v>147</v>
      </c>
      <c r="E141" s="39" t="s">
        <v>34</v>
      </c>
      <c r="F141" s="28">
        <v>2</v>
      </c>
      <c r="G141" s="41"/>
      <c r="H141" s="42">
        <f>ROUND(G141*F141,2)</f>
        <v>0</v>
      </c>
      <c r="I141" s="179">
        <f ca="1" t="shared" si="12"/>
      </c>
      <c r="J141" s="180" t="str">
        <f t="shared" si="16"/>
        <v>E047Removal of Existing Catch PitCW 2130-R12each</v>
      </c>
      <c r="K141" s="181">
        <f>MATCH(J141,'[1]Pay Items'!$K$1:$K$505,0)</f>
        <v>417</v>
      </c>
      <c r="L141" s="182" t="str">
        <f ca="1" t="shared" si="13"/>
        <v>,1</v>
      </c>
      <c r="M141" s="182" t="str">
        <f ca="1" t="shared" si="14"/>
        <v>C2</v>
      </c>
      <c r="N141" s="182" t="str">
        <f ca="1" t="shared" si="15"/>
        <v>C2</v>
      </c>
    </row>
    <row r="142" spans="1:14" ht="36" customHeight="1">
      <c r="A142" s="71" t="s">
        <v>170</v>
      </c>
      <c r="B142" s="79" t="s">
        <v>347</v>
      </c>
      <c r="C142" s="37" t="s">
        <v>171</v>
      </c>
      <c r="D142" s="38" t="s">
        <v>172</v>
      </c>
      <c r="E142" s="39" t="s">
        <v>48</v>
      </c>
      <c r="F142" s="28">
        <v>2</v>
      </c>
      <c r="G142" s="41"/>
      <c r="H142" s="42">
        <f>ROUND(G142*F142,2)</f>
        <v>0</v>
      </c>
      <c r="I142" s="179">
        <f ca="1" t="shared" si="12"/>
      </c>
      <c r="J142" s="180" t="str">
        <f t="shared" si="16"/>
        <v>E051Installation of SubdrainsCW 3120-R4m</v>
      </c>
      <c r="K142" s="181">
        <f>MATCH(J142,'[1]Pay Items'!$K$1:$K$505,0)</f>
        <v>422</v>
      </c>
      <c r="L142" s="182" t="str">
        <f ca="1" t="shared" si="13"/>
        <v>,1</v>
      </c>
      <c r="M142" s="182" t="str">
        <f ca="1" t="shared" si="14"/>
        <v>C2</v>
      </c>
      <c r="N142" s="182" t="str">
        <f ca="1" t="shared" si="15"/>
        <v>C2</v>
      </c>
    </row>
    <row r="143" spans="1:14" ht="49.5" customHeight="1">
      <c r="A143" s="146" t="s">
        <v>170</v>
      </c>
      <c r="B143" s="150" t="s">
        <v>364</v>
      </c>
      <c r="C143" s="151" t="s">
        <v>211</v>
      </c>
      <c r="D143" s="152" t="s">
        <v>283</v>
      </c>
      <c r="E143" s="153" t="s">
        <v>34</v>
      </c>
      <c r="F143" s="154">
        <v>6</v>
      </c>
      <c r="G143" s="148"/>
      <c r="H143" s="149">
        <f>ROUND(G143*F143,2)</f>
        <v>0</v>
      </c>
      <c r="I143" s="179">
        <f ca="1" t="shared" si="12"/>
      </c>
      <c r="J143" s="180" t="str">
        <f t="shared" si="16"/>
        <v>E051Abandoning Existing Sewer Services Under PavementCW 2130-R11each</v>
      </c>
      <c r="K143" s="181" t="e">
        <f>MATCH(J143,'[1]Pay Items'!$K$1:$K$505,0)</f>
        <v>#N/A</v>
      </c>
      <c r="L143" s="182" t="str">
        <f ca="1" t="shared" si="13"/>
        <v>,1</v>
      </c>
      <c r="M143" s="182" t="str">
        <f ca="1" t="shared" si="14"/>
        <v>C2</v>
      </c>
      <c r="N143" s="182" t="str">
        <f ca="1" t="shared" si="15"/>
        <v>C2</v>
      </c>
    </row>
    <row r="144" spans="1:14" ht="36" customHeight="1">
      <c r="A144" s="99"/>
      <c r="B144" s="61"/>
      <c r="C144" s="69" t="s">
        <v>20</v>
      </c>
      <c r="D144" s="38"/>
      <c r="E144" s="68"/>
      <c r="F144" s="31"/>
      <c r="G144" s="35"/>
      <c r="H144" s="30"/>
      <c r="I144" s="179" t="str">
        <f ca="1" t="shared" si="12"/>
        <v>LOCKED</v>
      </c>
      <c r="J144" s="180" t="str">
        <f t="shared" si="16"/>
        <v>ADJUSTMENTS</v>
      </c>
      <c r="K144" s="181">
        <f>MATCH(J144,'[1]Pay Items'!$K$1:$K$505,0)</f>
        <v>443</v>
      </c>
      <c r="L144" s="182" t="str">
        <f ca="1" t="shared" si="13"/>
        <v>,1</v>
      </c>
      <c r="M144" s="182" t="str">
        <f ca="1" t="shared" si="14"/>
        <v>F0</v>
      </c>
      <c r="N144" s="182" t="str">
        <f ca="1" t="shared" si="15"/>
        <v>C2</v>
      </c>
    </row>
    <row r="145" spans="1:14" ht="49.5" customHeight="1">
      <c r="A145" s="101" t="s">
        <v>62</v>
      </c>
      <c r="B145" s="61" t="s">
        <v>344</v>
      </c>
      <c r="C145" s="62" t="s">
        <v>93</v>
      </c>
      <c r="D145" s="63" t="s">
        <v>173</v>
      </c>
      <c r="E145" s="64" t="s">
        <v>34</v>
      </c>
      <c r="F145" s="28">
        <v>7</v>
      </c>
      <c r="G145" s="41"/>
      <c r="H145" s="30">
        <f>ROUND(G145*F145,2)</f>
        <v>0</v>
      </c>
      <c r="I145" s="179">
        <f ca="1" t="shared" si="12"/>
      </c>
      <c r="J145" s="180" t="str">
        <f t="shared" si="16"/>
        <v>F001Adjustment of Catch Basins / Manholes FramesCW 3210-R7each</v>
      </c>
      <c r="K145" s="181">
        <f>MATCH(J145,'[1]Pay Items'!$K$1:$K$505,0)</f>
        <v>444</v>
      </c>
      <c r="L145" s="182" t="str">
        <f ca="1" t="shared" si="13"/>
        <v>,1</v>
      </c>
      <c r="M145" s="182" t="str">
        <f ca="1" t="shared" si="14"/>
        <v>C2</v>
      </c>
      <c r="N145" s="182" t="str">
        <f ca="1" t="shared" si="15"/>
        <v>C2</v>
      </c>
    </row>
    <row r="146" spans="1:14" ht="36" customHeight="1">
      <c r="A146" s="101" t="s">
        <v>77</v>
      </c>
      <c r="B146" s="61" t="s">
        <v>365</v>
      </c>
      <c r="C146" s="62" t="s">
        <v>94</v>
      </c>
      <c r="D146" s="63" t="s">
        <v>147</v>
      </c>
      <c r="E146" s="64"/>
      <c r="F146" s="44"/>
      <c r="G146" s="43"/>
      <c r="H146" s="75"/>
      <c r="I146" s="179" t="str">
        <f ca="1" t="shared" si="12"/>
        <v>LOCKED</v>
      </c>
      <c r="J146" s="180" t="str">
        <f t="shared" si="16"/>
        <v>F002Replacing Existing RisersCW 2130-R12</v>
      </c>
      <c r="K146" s="181">
        <f>MATCH(J146,'[1]Pay Items'!$K$1:$K$505,0)</f>
        <v>445</v>
      </c>
      <c r="L146" s="182" t="str">
        <f ca="1" t="shared" si="13"/>
        <v>F0</v>
      </c>
      <c r="M146" s="182" t="str">
        <f ca="1" t="shared" si="14"/>
        <v>G</v>
      </c>
      <c r="N146" s="182" t="str">
        <f ca="1" t="shared" si="15"/>
        <v>C2</v>
      </c>
    </row>
    <row r="147" spans="1:14" ht="36" customHeight="1">
      <c r="A147" s="101" t="s">
        <v>95</v>
      </c>
      <c r="B147" s="65" t="s">
        <v>28</v>
      </c>
      <c r="C147" s="62" t="s">
        <v>174</v>
      </c>
      <c r="D147" s="63"/>
      <c r="E147" s="64" t="s">
        <v>78</v>
      </c>
      <c r="F147" s="28">
        <v>1</v>
      </c>
      <c r="G147" s="41"/>
      <c r="H147" s="30">
        <f>ROUND(G147*F147,2)</f>
        <v>0</v>
      </c>
      <c r="I147" s="179">
        <f ca="1" t="shared" si="12"/>
      </c>
      <c r="J147" s="180" t="str">
        <f t="shared" si="16"/>
        <v>F002APre-cast Concrete Risersvert. m</v>
      </c>
      <c r="K147" s="181">
        <f>MATCH(J147,'[1]Pay Items'!$K$1:$K$505,0)</f>
        <v>446</v>
      </c>
      <c r="L147" s="182" t="str">
        <f ca="1" t="shared" si="13"/>
        <v>,1</v>
      </c>
      <c r="M147" s="182" t="str">
        <f ca="1" t="shared" si="14"/>
        <v>C2</v>
      </c>
      <c r="N147" s="182" t="str">
        <f ca="1" t="shared" si="15"/>
        <v>C2</v>
      </c>
    </row>
    <row r="148" spans="1:14" ht="36" customHeight="1">
      <c r="A148" s="101" t="s">
        <v>63</v>
      </c>
      <c r="B148" s="61" t="s">
        <v>366</v>
      </c>
      <c r="C148" s="62" t="s">
        <v>96</v>
      </c>
      <c r="D148" s="63" t="s">
        <v>173</v>
      </c>
      <c r="E148" s="64"/>
      <c r="F148" s="44"/>
      <c r="G148" s="43"/>
      <c r="H148" s="75"/>
      <c r="I148" s="179" t="str">
        <f ca="1" t="shared" si="12"/>
        <v>LOCKED</v>
      </c>
      <c r="J148" s="180" t="str">
        <f t="shared" si="16"/>
        <v>F003Lifter RingsCW 3210-R7</v>
      </c>
      <c r="K148" s="181">
        <f>MATCH(J148,'[1]Pay Items'!$K$1:$K$505,0)</f>
        <v>449</v>
      </c>
      <c r="L148" s="182" t="str">
        <f ca="1" t="shared" si="13"/>
        <v>F0</v>
      </c>
      <c r="M148" s="182" t="str">
        <f ca="1" t="shared" si="14"/>
        <v>G</v>
      </c>
      <c r="N148" s="182" t="str">
        <f ca="1" t="shared" si="15"/>
        <v>C2</v>
      </c>
    </row>
    <row r="149" spans="1:14" ht="36" customHeight="1">
      <c r="A149" s="101" t="s">
        <v>64</v>
      </c>
      <c r="B149" s="65" t="s">
        <v>28</v>
      </c>
      <c r="C149" s="62" t="s">
        <v>175</v>
      </c>
      <c r="D149" s="63"/>
      <c r="E149" s="64" t="s">
        <v>34</v>
      </c>
      <c r="F149" s="28">
        <v>5</v>
      </c>
      <c r="G149" s="41"/>
      <c r="H149" s="30">
        <f>ROUND(G149*F149,2)</f>
        <v>0</v>
      </c>
      <c r="I149" s="179">
        <f ca="1" t="shared" si="12"/>
      </c>
      <c r="J149" s="180" t="str">
        <f t="shared" si="16"/>
        <v>F00551 mmeach</v>
      </c>
      <c r="K149" s="181">
        <f>MATCH(J149,'[1]Pay Items'!$K$1:$K$505,0)</f>
        <v>451</v>
      </c>
      <c r="L149" s="182" t="str">
        <f ca="1" t="shared" si="13"/>
        <v>,1</v>
      </c>
      <c r="M149" s="182" t="str">
        <f ca="1" t="shared" si="14"/>
        <v>C2</v>
      </c>
      <c r="N149" s="182" t="str">
        <f ca="1" t="shared" si="15"/>
        <v>C2</v>
      </c>
    </row>
    <row r="150" spans="1:14" ht="36" customHeight="1">
      <c r="A150" s="101" t="s">
        <v>79</v>
      </c>
      <c r="B150" s="61" t="s">
        <v>367</v>
      </c>
      <c r="C150" s="62" t="s">
        <v>97</v>
      </c>
      <c r="D150" s="63" t="s">
        <v>173</v>
      </c>
      <c r="E150" s="64" t="s">
        <v>34</v>
      </c>
      <c r="F150" s="28">
        <v>8</v>
      </c>
      <c r="G150" s="29"/>
      <c r="H150" s="30">
        <f>ROUND(G150*F150,2)</f>
        <v>0</v>
      </c>
      <c r="I150" s="179">
        <f ca="1" t="shared" si="12"/>
      </c>
      <c r="J150" s="180" t="str">
        <f t="shared" si="16"/>
        <v>F009Adjustment of Valve BoxesCW 3210-R7each</v>
      </c>
      <c r="K150" s="181">
        <f>MATCH(J150,'[1]Pay Items'!$K$1:$K$505,0)</f>
        <v>455</v>
      </c>
      <c r="L150" s="182" t="str">
        <f ca="1" t="shared" si="13"/>
        <v>,1</v>
      </c>
      <c r="M150" s="182" t="str">
        <f ca="1" t="shared" si="14"/>
        <v>C2</v>
      </c>
      <c r="N150" s="182" t="str">
        <f ca="1" t="shared" si="15"/>
        <v>C2</v>
      </c>
    </row>
    <row r="151" spans="1:14" ht="36" customHeight="1">
      <c r="A151" s="101" t="s">
        <v>212</v>
      </c>
      <c r="B151" s="61" t="s">
        <v>368</v>
      </c>
      <c r="C151" s="62" t="s">
        <v>213</v>
      </c>
      <c r="D151" s="63" t="s">
        <v>173</v>
      </c>
      <c r="E151" s="64" t="s">
        <v>34</v>
      </c>
      <c r="F151" s="28">
        <v>2</v>
      </c>
      <c r="G151" s="29"/>
      <c r="H151" s="30">
        <f>ROUND(G151*F151,2)</f>
        <v>0</v>
      </c>
      <c r="I151" s="179">
        <f ca="1" t="shared" si="12"/>
      </c>
      <c r="J151" s="180" t="str">
        <f t="shared" si="16"/>
        <v>F010Valve Box ExtensionsCW 3210-R7each</v>
      </c>
      <c r="K151" s="181">
        <f>MATCH(J151,'[1]Pay Items'!$K$1:$K$505,0)</f>
        <v>456</v>
      </c>
      <c r="L151" s="182" t="str">
        <f ca="1" t="shared" si="13"/>
        <v>,1</v>
      </c>
      <c r="M151" s="182" t="str">
        <f ca="1" t="shared" si="14"/>
        <v>C2</v>
      </c>
      <c r="N151" s="182" t="str">
        <f ca="1" t="shared" si="15"/>
        <v>C2</v>
      </c>
    </row>
    <row r="152" spans="1:14" ht="36" customHeight="1">
      <c r="A152" s="101" t="s">
        <v>80</v>
      </c>
      <c r="B152" s="61" t="s">
        <v>402</v>
      </c>
      <c r="C152" s="62" t="s">
        <v>98</v>
      </c>
      <c r="D152" s="63" t="s">
        <v>173</v>
      </c>
      <c r="E152" s="64" t="s">
        <v>34</v>
      </c>
      <c r="F152" s="28">
        <v>6</v>
      </c>
      <c r="G152" s="29"/>
      <c r="H152" s="30">
        <f>ROUND(G152*F152,2)</f>
        <v>0</v>
      </c>
      <c r="I152" s="179">
        <f ca="1" t="shared" si="12"/>
      </c>
      <c r="J152" s="180" t="str">
        <f t="shared" si="16"/>
        <v>F011Adjustment of Curb Stop BoxesCW 3210-R7each</v>
      </c>
      <c r="K152" s="181">
        <f>MATCH(J152,'[1]Pay Items'!$K$1:$K$505,0)</f>
        <v>457</v>
      </c>
      <c r="L152" s="182" t="str">
        <f ca="1" t="shared" si="13"/>
        <v>,1</v>
      </c>
      <c r="M152" s="182" t="str">
        <f ca="1" t="shared" si="14"/>
        <v>C2</v>
      </c>
      <c r="N152" s="182" t="str">
        <f ca="1" t="shared" si="15"/>
        <v>C2</v>
      </c>
    </row>
    <row r="153" spans="1:14" ht="36" customHeight="1">
      <c r="A153" s="101" t="s">
        <v>81</v>
      </c>
      <c r="B153" s="61" t="s">
        <v>530</v>
      </c>
      <c r="C153" s="62" t="s">
        <v>99</v>
      </c>
      <c r="D153" s="63" t="s">
        <v>173</v>
      </c>
      <c r="E153" s="64" t="s">
        <v>34</v>
      </c>
      <c r="F153" s="28">
        <v>2</v>
      </c>
      <c r="G153" s="29"/>
      <c r="H153" s="30">
        <f>ROUND(G153*F153,2)</f>
        <v>0</v>
      </c>
      <c r="I153" s="179">
        <f ca="1" t="shared" si="12"/>
      </c>
      <c r="J153" s="180" t="str">
        <f t="shared" si="16"/>
        <v>F018Curb Stop ExtensionsCW 3210-R7each</v>
      </c>
      <c r="K153" s="181">
        <f>MATCH(J153,'[1]Pay Items'!$K$1:$K$505,0)</f>
        <v>464</v>
      </c>
      <c r="L153" s="182" t="str">
        <f ca="1" t="shared" si="13"/>
        <v>,1</v>
      </c>
      <c r="M153" s="182" t="str">
        <f ca="1" t="shared" si="14"/>
        <v>C2</v>
      </c>
      <c r="N153" s="182" t="str">
        <f ca="1" t="shared" si="15"/>
        <v>C2</v>
      </c>
    </row>
    <row r="154" spans="1:14" ht="36" customHeight="1">
      <c r="A154" s="103"/>
      <c r="B154" s="61"/>
      <c r="C154" s="70" t="s">
        <v>21</v>
      </c>
      <c r="D154" s="63"/>
      <c r="E154" s="64"/>
      <c r="F154" s="31"/>
      <c r="G154" s="35"/>
      <c r="H154" s="30"/>
      <c r="I154" s="179" t="str">
        <f ca="1" t="shared" si="12"/>
        <v>LOCKED</v>
      </c>
      <c r="J154" s="180" t="str">
        <f t="shared" si="16"/>
        <v>LANDSCAPING</v>
      </c>
      <c r="K154" s="181">
        <f>MATCH(J154,'[1]Pay Items'!$K$1:$K$505,0)</f>
        <v>475</v>
      </c>
      <c r="L154" s="182" t="str">
        <f ca="1" t="shared" si="13"/>
        <v>,1</v>
      </c>
      <c r="M154" s="182" t="str">
        <f ca="1" t="shared" si="14"/>
        <v>F0</v>
      </c>
      <c r="N154" s="182" t="str">
        <f ca="1" t="shared" si="15"/>
        <v>C2</v>
      </c>
    </row>
    <row r="155" spans="1:14" ht="36" customHeight="1">
      <c r="A155" s="106" t="s">
        <v>66</v>
      </c>
      <c r="B155" s="61" t="s">
        <v>531</v>
      </c>
      <c r="C155" s="62" t="s">
        <v>67</v>
      </c>
      <c r="D155" s="63" t="s">
        <v>176</v>
      </c>
      <c r="E155" s="64"/>
      <c r="F155" s="31"/>
      <c r="G155" s="35"/>
      <c r="H155" s="30"/>
      <c r="I155" s="179" t="str">
        <f ca="1" t="shared" si="12"/>
        <v>LOCKED</v>
      </c>
      <c r="J155" s="180" t="str">
        <f t="shared" si="16"/>
        <v>G001SoddingCW 3510-R9</v>
      </c>
      <c r="K155" s="181">
        <f>MATCH(J155,'[1]Pay Items'!$K$1:$K$505,0)</f>
        <v>476</v>
      </c>
      <c r="L155" s="182" t="str">
        <f ca="1" t="shared" si="13"/>
        <v>,1</v>
      </c>
      <c r="M155" s="182" t="str">
        <f ca="1" t="shared" si="14"/>
        <v>F0</v>
      </c>
      <c r="N155" s="182" t="str">
        <f ca="1" t="shared" si="15"/>
        <v>C2</v>
      </c>
    </row>
    <row r="156" spans="1:14" ht="36" customHeight="1">
      <c r="A156" s="106" t="s">
        <v>177</v>
      </c>
      <c r="B156" s="65" t="s">
        <v>28</v>
      </c>
      <c r="C156" s="62" t="s">
        <v>178</v>
      </c>
      <c r="D156" s="63"/>
      <c r="E156" s="64" t="s">
        <v>27</v>
      </c>
      <c r="F156" s="28">
        <v>500</v>
      </c>
      <c r="G156" s="29"/>
      <c r="H156" s="30">
        <f>ROUND(G156*F156,2)</f>
        <v>0</v>
      </c>
      <c r="I156" s="179">
        <f ca="1" t="shared" si="12"/>
      </c>
      <c r="J156" s="180" t="str">
        <f t="shared" si="16"/>
        <v>G002width &lt; 600 mmm²</v>
      </c>
      <c r="K156" s="181">
        <f>MATCH(J156,'[1]Pay Items'!$K$1:$K$505,0)</f>
        <v>477</v>
      </c>
      <c r="L156" s="182" t="str">
        <f ca="1" t="shared" si="13"/>
        <v>,1</v>
      </c>
      <c r="M156" s="182" t="str">
        <f ca="1" t="shared" si="14"/>
        <v>C2</v>
      </c>
      <c r="N156" s="182" t="str">
        <f ca="1" t="shared" si="15"/>
        <v>C2</v>
      </c>
    </row>
    <row r="157" spans="1:14" ht="36" customHeight="1">
      <c r="A157" s="106" t="s">
        <v>68</v>
      </c>
      <c r="B157" s="65" t="s">
        <v>37</v>
      </c>
      <c r="C157" s="62" t="s">
        <v>179</v>
      </c>
      <c r="D157" s="63"/>
      <c r="E157" s="64" t="s">
        <v>27</v>
      </c>
      <c r="F157" s="28">
        <v>2000</v>
      </c>
      <c r="G157" s="29"/>
      <c r="H157" s="30">
        <f>ROUND(G157*F157,2)</f>
        <v>0</v>
      </c>
      <c r="I157" s="179">
        <f ca="1" t="shared" si="12"/>
      </c>
      <c r="J157" s="180" t="str">
        <f t="shared" si="16"/>
        <v>G003width &gt; or = 600 mmm²</v>
      </c>
      <c r="K157" s="181">
        <f>MATCH(J157,'[1]Pay Items'!$K$1:$K$505,0)</f>
        <v>478</v>
      </c>
      <c r="L157" s="182" t="str">
        <f ca="1" t="shared" si="13"/>
        <v>,1</v>
      </c>
      <c r="M157" s="182" t="str">
        <f ca="1" t="shared" si="14"/>
        <v>C2</v>
      </c>
      <c r="N157" s="182" t="str">
        <f ca="1" t="shared" si="15"/>
        <v>C2</v>
      </c>
    </row>
    <row r="158" spans="1:14" ht="49.5" customHeight="1" thickBot="1">
      <c r="A158" s="173"/>
      <c r="B158" s="6" t="str">
        <f>+B83</f>
        <v>B</v>
      </c>
      <c r="C158" s="207" t="str">
        <f>+C83</f>
        <v>ASPHALT RECONSTRUCTION:  ROYSE AVENUE - PEMBINA HIGHWAY TO HUDSON STREET</v>
      </c>
      <c r="D158" s="208"/>
      <c r="E158" s="208"/>
      <c r="F158" s="209"/>
      <c r="G158" s="7" t="s">
        <v>182</v>
      </c>
      <c r="H158" s="104">
        <f>SUM(H84:H157)</f>
        <v>0</v>
      </c>
      <c r="I158" s="179" t="str">
        <f ca="1" t="shared" si="12"/>
        <v>LOCKED</v>
      </c>
      <c r="J158" s="180" t="str">
        <f t="shared" si="16"/>
        <v>ASPHALT RECONSTRUCTION: ROYSE AVENUE - PEMBINA HIGHWAY TO HUDSON STREET</v>
      </c>
      <c r="K158" s="181" t="e">
        <f>MATCH(J158,'[1]Pay Items'!$K$1:$K$505,0)</f>
        <v>#N/A</v>
      </c>
      <c r="L158" s="182" t="str">
        <f ca="1" t="shared" si="13"/>
        <v>F0</v>
      </c>
      <c r="M158" s="182" t="str">
        <f ca="1" t="shared" si="14"/>
        <v>C2</v>
      </c>
      <c r="N158" s="182" t="str">
        <f ca="1" t="shared" si="15"/>
        <v>C2</v>
      </c>
    </row>
    <row r="159" spans="1:14" ht="36" customHeight="1" thickTop="1">
      <c r="A159" s="96"/>
      <c r="B159" s="18" t="s">
        <v>14</v>
      </c>
      <c r="C159" s="205" t="s">
        <v>493</v>
      </c>
      <c r="D159" s="205"/>
      <c r="E159" s="205"/>
      <c r="F159" s="205"/>
      <c r="G159" s="205"/>
      <c r="H159" s="206"/>
      <c r="I159" s="179" t="str">
        <f ca="1" t="shared" si="12"/>
        <v>LOCKED</v>
      </c>
      <c r="J159" s="180" t="str">
        <f t="shared" si="16"/>
        <v>ASPHALT RECONSTRUCTION: WOODHAVEN BOULEVARD - EMO AVENUE TO ASSINIBOINE AVENUE</v>
      </c>
      <c r="K159" s="181" t="e">
        <f>MATCH(J159,'[1]Pay Items'!$K$1:$K$505,0)</f>
        <v>#N/A</v>
      </c>
      <c r="L159" s="182" t="str">
        <f ca="1" t="shared" si="13"/>
        <v>F0</v>
      </c>
      <c r="M159" s="182" t="str">
        <f ca="1" t="shared" si="14"/>
        <v>F0</v>
      </c>
      <c r="N159" s="182" t="str">
        <f ca="1" t="shared" si="15"/>
        <v>F0</v>
      </c>
    </row>
    <row r="160" spans="1:14" ht="36" customHeight="1">
      <c r="A160" s="97"/>
      <c r="B160" s="83"/>
      <c r="C160" s="19" t="s">
        <v>17</v>
      </c>
      <c r="D160" s="20"/>
      <c r="E160" s="21" t="s">
        <v>2</v>
      </c>
      <c r="F160" s="21" t="s">
        <v>2</v>
      </c>
      <c r="G160" s="22" t="s">
        <v>2</v>
      </c>
      <c r="H160" s="98"/>
      <c r="I160" s="179" t="str">
        <f ca="1" t="shared" si="12"/>
        <v>LOCKED</v>
      </c>
      <c r="J160" s="180" t="str">
        <f t="shared" si="16"/>
        <v>EARTH AND BASE WORKS</v>
      </c>
      <c r="K160" s="181">
        <f>MATCH(J160,'[1]Pay Items'!$K$1:$K$505,0)</f>
        <v>3</v>
      </c>
      <c r="L160" s="182" t="str">
        <f ca="1" t="shared" si="13"/>
        <v>G</v>
      </c>
      <c r="M160" s="182" t="str">
        <f ca="1" t="shared" si="14"/>
        <v>C2</v>
      </c>
      <c r="N160" s="182" t="str">
        <f ca="1" t="shared" si="15"/>
        <v>C2</v>
      </c>
    </row>
    <row r="161" spans="1:14" ht="36" customHeight="1">
      <c r="A161" s="71" t="s">
        <v>100</v>
      </c>
      <c r="B161" s="79" t="s">
        <v>405</v>
      </c>
      <c r="C161" s="37" t="s">
        <v>101</v>
      </c>
      <c r="D161" s="38" t="s">
        <v>180</v>
      </c>
      <c r="E161" s="39" t="s">
        <v>26</v>
      </c>
      <c r="F161" s="28">
        <v>2400</v>
      </c>
      <c r="G161" s="41"/>
      <c r="H161" s="42">
        <f>ROUND(G161*F161,2)</f>
        <v>0</v>
      </c>
      <c r="I161" s="179">
        <f ca="1" t="shared" si="12"/>
      </c>
      <c r="J161" s="180" t="str">
        <f t="shared" si="16"/>
        <v>A003ExcavationCW 3110-R17m³</v>
      </c>
      <c r="K161" s="181">
        <f>MATCH(J161,'[1]Pay Items'!$K$1:$K$505,0)</f>
        <v>6</v>
      </c>
      <c r="L161" s="182" t="str">
        <f ca="1" t="shared" si="13"/>
        <v>,1</v>
      </c>
      <c r="M161" s="182" t="str">
        <f ca="1" t="shared" si="14"/>
        <v>C2</v>
      </c>
      <c r="N161" s="182" t="str">
        <f ca="1" t="shared" si="15"/>
        <v>C2</v>
      </c>
    </row>
    <row r="162" spans="1:14" ht="36" customHeight="1">
      <c r="A162" s="78" t="s">
        <v>102</v>
      </c>
      <c r="B162" s="79" t="s">
        <v>406</v>
      </c>
      <c r="C162" s="37" t="s">
        <v>103</v>
      </c>
      <c r="D162" s="38" t="s">
        <v>180</v>
      </c>
      <c r="E162" s="39" t="s">
        <v>27</v>
      </c>
      <c r="F162" s="28">
        <v>4500</v>
      </c>
      <c r="G162" s="41"/>
      <c r="H162" s="42">
        <f>ROUND(G162*F162,2)</f>
        <v>0</v>
      </c>
      <c r="I162" s="179">
        <f ca="1" t="shared" si="12"/>
      </c>
      <c r="J162" s="180" t="str">
        <f t="shared" si="16"/>
        <v>A004Sub-Grade CompactionCW 3110-R17m²</v>
      </c>
      <c r="K162" s="181">
        <f>MATCH(J162,'[1]Pay Items'!$K$1:$K$505,0)</f>
        <v>7</v>
      </c>
      <c r="L162" s="182" t="str">
        <f ca="1" t="shared" si="13"/>
        <v>,1</v>
      </c>
      <c r="M162" s="182" t="str">
        <f ca="1" t="shared" si="14"/>
        <v>C2</v>
      </c>
      <c r="N162" s="182" t="str">
        <f ca="1" t="shared" si="15"/>
        <v>C2</v>
      </c>
    </row>
    <row r="163" spans="1:14" ht="36" customHeight="1">
      <c r="A163" s="78" t="s">
        <v>104</v>
      </c>
      <c r="B163" s="79" t="s">
        <v>407</v>
      </c>
      <c r="C163" s="37" t="s">
        <v>105</v>
      </c>
      <c r="D163" s="38" t="s">
        <v>180</v>
      </c>
      <c r="E163" s="39"/>
      <c r="F163" s="40"/>
      <c r="G163" s="43"/>
      <c r="H163" s="42"/>
      <c r="I163" s="179" t="str">
        <f ca="1" t="shared" si="12"/>
        <v>LOCKED</v>
      </c>
      <c r="J163" s="180" t="str">
        <f t="shared" si="16"/>
        <v>A007Crushed Sub-base MaterialCW 3110-R17</v>
      </c>
      <c r="K163" s="181">
        <f>MATCH(J163,'[1]Pay Items'!$K$1:$K$505,0)</f>
        <v>10</v>
      </c>
      <c r="L163" s="182" t="str">
        <f ca="1" t="shared" si="13"/>
        <v>F0</v>
      </c>
      <c r="M163" s="182" t="str">
        <f ca="1" t="shared" si="14"/>
        <v>G</v>
      </c>
      <c r="N163" s="182" t="str">
        <f ca="1" t="shared" si="15"/>
        <v>C2</v>
      </c>
    </row>
    <row r="164" spans="1:14" ht="36" customHeight="1">
      <c r="A164" s="78" t="s">
        <v>106</v>
      </c>
      <c r="B164" s="45" t="s">
        <v>28</v>
      </c>
      <c r="C164" s="37" t="s">
        <v>107</v>
      </c>
      <c r="D164" s="38" t="s">
        <v>2</v>
      </c>
      <c r="E164" s="39" t="s">
        <v>29</v>
      </c>
      <c r="F164" s="28">
        <v>3475</v>
      </c>
      <c r="G164" s="41"/>
      <c r="H164" s="42">
        <f>ROUND(G164*F164,2)</f>
        <v>0</v>
      </c>
      <c r="I164" s="179">
        <f ca="1" t="shared" si="12"/>
      </c>
      <c r="J164" s="180" t="str">
        <f t="shared" si="16"/>
        <v>A007A50 mmtonne</v>
      </c>
      <c r="K164" s="181">
        <f>MATCH(J164,'[1]Pay Items'!$K$1:$K$505,0)</f>
        <v>11</v>
      </c>
      <c r="L164" s="182" t="str">
        <f ca="1" t="shared" si="13"/>
        <v>,1</v>
      </c>
      <c r="M164" s="182" t="str">
        <f ca="1" t="shared" si="14"/>
        <v>C2</v>
      </c>
      <c r="N164" s="182" t="str">
        <f ca="1" t="shared" si="15"/>
        <v>C2</v>
      </c>
    </row>
    <row r="165" spans="1:14" ht="49.5" customHeight="1">
      <c r="A165" s="78" t="s">
        <v>30</v>
      </c>
      <c r="B165" s="79" t="s">
        <v>408</v>
      </c>
      <c r="C165" s="37" t="s">
        <v>31</v>
      </c>
      <c r="D165" s="38" t="s">
        <v>180</v>
      </c>
      <c r="E165" s="39" t="s">
        <v>26</v>
      </c>
      <c r="F165" s="28">
        <v>425</v>
      </c>
      <c r="G165" s="41"/>
      <c r="H165" s="42">
        <f>ROUND(G165*F165,2)</f>
        <v>0</v>
      </c>
      <c r="I165" s="179">
        <f ca="1" t="shared" si="12"/>
      </c>
      <c r="J165" s="180" t="str">
        <f t="shared" si="16"/>
        <v>A010Supplying and Placing Base Course MaterialCW 3110-R17m³</v>
      </c>
      <c r="K165" s="181">
        <f>MATCH(J165,'[1]Pay Items'!$K$1:$K$505,0)</f>
        <v>20</v>
      </c>
      <c r="L165" s="182" t="str">
        <f ca="1" t="shared" si="13"/>
        <v>,1</v>
      </c>
      <c r="M165" s="182" t="str">
        <f ca="1" t="shared" si="14"/>
        <v>C2</v>
      </c>
      <c r="N165" s="182" t="str">
        <f ca="1" t="shared" si="15"/>
        <v>C2</v>
      </c>
    </row>
    <row r="166" spans="1:14" ht="36" customHeight="1">
      <c r="A166" s="71" t="s">
        <v>32</v>
      </c>
      <c r="B166" s="79" t="s">
        <v>409</v>
      </c>
      <c r="C166" s="37" t="s">
        <v>33</v>
      </c>
      <c r="D166" s="38" t="s">
        <v>180</v>
      </c>
      <c r="E166" s="39" t="s">
        <v>27</v>
      </c>
      <c r="F166" s="28">
        <v>2400</v>
      </c>
      <c r="G166" s="41"/>
      <c r="H166" s="42">
        <f>ROUND(G166*F166,2)</f>
        <v>0</v>
      </c>
      <c r="I166" s="179">
        <f ca="1" t="shared" si="12"/>
      </c>
      <c r="J166" s="180" t="str">
        <f t="shared" si="16"/>
        <v>A012Grading of BoulevardsCW 3110-R17m²</v>
      </c>
      <c r="K166" s="181">
        <f>MATCH(J166,'[1]Pay Items'!$K$1:$K$505,0)</f>
        <v>23</v>
      </c>
      <c r="L166" s="182" t="str">
        <f ca="1" t="shared" si="13"/>
        <v>,1</v>
      </c>
      <c r="M166" s="182" t="str">
        <f ca="1" t="shared" si="14"/>
        <v>C2</v>
      </c>
      <c r="N166" s="182" t="str">
        <f ca="1" t="shared" si="15"/>
        <v>C2</v>
      </c>
    </row>
    <row r="167" spans="1:14" ht="36" customHeight="1">
      <c r="A167" s="78" t="s">
        <v>108</v>
      </c>
      <c r="B167" s="79" t="s">
        <v>410</v>
      </c>
      <c r="C167" s="37" t="s">
        <v>109</v>
      </c>
      <c r="D167" s="38" t="s">
        <v>264</v>
      </c>
      <c r="E167" s="39" t="s">
        <v>27</v>
      </c>
      <c r="F167" s="28">
        <v>4500</v>
      </c>
      <c r="G167" s="41"/>
      <c r="H167" s="42">
        <f>ROUND(G167*F167,2)</f>
        <v>0</v>
      </c>
      <c r="I167" s="179">
        <f ca="1" t="shared" si="12"/>
      </c>
      <c r="J167" s="180" t="str">
        <f t="shared" si="16"/>
        <v>A022Separation Geotextile FabricCW 3130-R4m²</v>
      </c>
      <c r="K167" s="181">
        <f>MATCH(J167,'[1]Pay Items'!$K$1:$K$505,0)</f>
        <v>34</v>
      </c>
      <c r="L167" s="182" t="str">
        <f ca="1" t="shared" si="13"/>
        <v>,1</v>
      </c>
      <c r="M167" s="182" t="str">
        <f ca="1" t="shared" si="14"/>
        <v>C2</v>
      </c>
      <c r="N167" s="182" t="str">
        <f ca="1" t="shared" si="15"/>
        <v>C2</v>
      </c>
    </row>
    <row r="168" spans="1:14" ht="36" customHeight="1">
      <c r="A168" s="99"/>
      <c r="B168" s="61"/>
      <c r="C168" s="66" t="s">
        <v>110</v>
      </c>
      <c r="D168" s="67"/>
      <c r="E168" s="68"/>
      <c r="F168" s="44"/>
      <c r="G168" s="43"/>
      <c r="H168" s="75"/>
      <c r="I168" s="179" t="str">
        <f ca="1" t="shared" si="12"/>
        <v>LOCKED</v>
      </c>
      <c r="J168" s="180" t="str">
        <f t="shared" si="16"/>
        <v>ROADWORKS - REMOVALS / RENEWALS</v>
      </c>
      <c r="K168" s="181" t="e">
        <f>MATCH(J168,'[1]Pay Items'!$K$1:$K$505,0)</f>
        <v>#N/A</v>
      </c>
      <c r="L168" s="182" t="str">
        <f ca="1" t="shared" si="13"/>
        <v>F0</v>
      </c>
      <c r="M168" s="182" t="str">
        <f ca="1" t="shared" si="14"/>
        <v>G</v>
      </c>
      <c r="N168" s="182" t="str">
        <f ca="1" t="shared" si="15"/>
        <v>C2</v>
      </c>
    </row>
    <row r="169" spans="1:14" ht="36" customHeight="1">
      <c r="A169" s="72" t="s">
        <v>70</v>
      </c>
      <c r="B169" s="79" t="s">
        <v>411</v>
      </c>
      <c r="C169" s="37" t="s">
        <v>71</v>
      </c>
      <c r="D169" s="38" t="s">
        <v>180</v>
      </c>
      <c r="E169" s="39"/>
      <c r="F169" s="40"/>
      <c r="G169" s="43"/>
      <c r="H169" s="42"/>
      <c r="I169" s="179" t="str">
        <f ca="1" t="shared" si="12"/>
        <v>LOCKED</v>
      </c>
      <c r="J169" s="180" t="str">
        <f t="shared" si="16"/>
        <v>B001Pavement RemovalCW 3110-R17</v>
      </c>
      <c r="K169" s="181">
        <f>MATCH(J169,'[1]Pay Items'!$K$1:$K$505,0)</f>
        <v>50</v>
      </c>
      <c r="L169" s="182" t="str">
        <f ca="1" t="shared" si="13"/>
        <v>F0</v>
      </c>
      <c r="M169" s="182" t="str">
        <f ca="1" t="shared" si="14"/>
        <v>G</v>
      </c>
      <c r="N169" s="182" t="str">
        <f ca="1" t="shared" si="15"/>
        <v>C2</v>
      </c>
    </row>
    <row r="170" spans="1:14" ht="36" customHeight="1">
      <c r="A170" s="72" t="s">
        <v>334</v>
      </c>
      <c r="B170" s="45" t="s">
        <v>28</v>
      </c>
      <c r="C170" s="37" t="s">
        <v>335</v>
      </c>
      <c r="D170" s="38" t="s">
        <v>2</v>
      </c>
      <c r="E170" s="39" t="s">
        <v>27</v>
      </c>
      <c r="F170" s="28">
        <v>4400</v>
      </c>
      <c r="G170" s="41"/>
      <c r="H170" s="42">
        <f>ROUND(G170*F170,2)</f>
        <v>0</v>
      </c>
      <c r="I170" s="179">
        <f ca="1" t="shared" si="12"/>
      </c>
      <c r="J170" s="180" t="str">
        <f t="shared" si="16"/>
        <v>B003Asphalt Pavementm²</v>
      </c>
      <c r="K170" s="181">
        <f>MATCH(J170,'[1]Pay Items'!$K$1:$K$505,0)</f>
        <v>52</v>
      </c>
      <c r="L170" s="182" t="str">
        <f ca="1" t="shared" si="13"/>
        <v>,1</v>
      </c>
      <c r="M170" s="182" t="str">
        <f ca="1" t="shared" si="14"/>
        <v>C2</v>
      </c>
      <c r="N170" s="182" t="str">
        <f ca="1" t="shared" si="15"/>
        <v>C2</v>
      </c>
    </row>
    <row r="171" spans="1:14" ht="36" customHeight="1">
      <c r="A171" s="72" t="s">
        <v>111</v>
      </c>
      <c r="B171" s="79" t="s">
        <v>412</v>
      </c>
      <c r="C171" s="37" t="s">
        <v>46</v>
      </c>
      <c r="D171" s="38" t="s">
        <v>232</v>
      </c>
      <c r="E171" s="39"/>
      <c r="F171" s="40"/>
      <c r="G171" s="43"/>
      <c r="H171" s="42"/>
      <c r="I171" s="179" t="str">
        <f ca="1" t="shared" si="12"/>
        <v>LOCKED</v>
      </c>
      <c r="J171" s="180" t="str">
        <f t="shared" si="16"/>
        <v>B114rlMiscellaneous Concrete Slab RenewalCW 3235-R9</v>
      </c>
      <c r="K171" s="181">
        <f>MATCH(J171,'[1]Pay Items'!$K$1:$K$505,0)</f>
        <v>167</v>
      </c>
      <c r="L171" s="182" t="str">
        <f ca="1" t="shared" si="13"/>
        <v>F0</v>
      </c>
      <c r="M171" s="182" t="str">
        <f ca="1" t="shared" si="14"/>
        <v>G</v>
      </c>
      <c r="N171" s="182" t="str">
        <f ca="1" t="shared" si="15"/>
        <v>C2</v>
      </c>
    </row>
    <row r="172" spans="1:14" ht="36" customHeight="1">
      <c r="A172" s="72" t="s">
        <v>112</v>
      </c>
      <c r="B172" s="45" t="s">
        <v>322</v>
      </c>
      <c r="C172" s="37" t="s">
        <v>113</v>
      </c>
      <c r="D172" s="38" t="s">
        <v>47</v>
      </c>
      <c r="E172" s="39"/>
      <c r="F172" s="40"/>
      <c r="G172" s="43"/>
      <c r="H172" s="42"/>
      <c r="I172" s="179" t="str">
        <f ca="1" t="shared" si="12"/>
        <v>LOCKED</v>
      </c>
      <c r="J172" s="180" t="str">
        <f t="shared" si="16"/>
        <v>B118rl100 mm SidewalkSD-228A</v>
      </c>
      <c r="K172" s="181">
        <f>MATCH(J172,'[1]Pay Items'!$K$1:$K$505,0)</f>
        <v>171</v>
      </c>
      <c r="L172" s="182" t="str">
        <f ca="1" t="shared" si="13"/>
        <v>F0</v>
      </c>
      <c r="M172" s="182" t="str">
        <f ca="1" t="shared" si="14"/>
        <v>G</v>
      </c>
      <c r="N172" s="182" t="str">
        <f ca="1" t="shared" si="15"/>
        <v>C2</v>
      </c>
    </row>
    <row r="173" spans="1:14" ht="36" customHeight="1">
      <c r="A173" s="72" t="s">
        <v>114</v>
      </c>
      <c r="B173" s="45" t="s">
        <v>115</v>
      </c>
      <c r="C173" s="37" t="s">
        <v>116</v>
      </c>
      <c r="D173" s="38"/>
      <c r="E173" s="39" t="s">
        <v>27</v>
      </c>
      <c r="F173" s="28">
        <v>15</v>
      </c>
      <c r="G173" s="41"/>
      <c r="H173" s="42">
        <f>ROUND(G173*F173,2)</f>
        <v>0</v>
      </c>
      <c r="I173" s="179">
        <f ca="1" t="shared" si="12"/>
      </c>
      <c r="J173" s="180" t="str">
        <f t="shared" si="16"/>
        <v>B119rlLess than 5 sq.m.m²</v>
      </c>
      <c r="K173" s="181">
        <f>MATCH(J173,'[1]Pay Items'!$K$1:$K$505,0)</f>
        <v>172</v>
      </c>
      <c r="L173" s="182" t="str">
        <f ca="1" t="shared" si="13"/>
        <v>,1</v>
      </c>
      <c r="M173" s="182" t="str">
        <f ca="1" t="shared" si="14"/>
        <v>C2</v>
      </c>
      <c r="N173" s="182" t="str">
        <f ca="1" t="shared" si="15"/>
        <v>C2</v>
      </c>
    </row>
    <row r="174" spans="1:14" ht="36" customHeight="1">
      <c r="A174" s="100"/>
      <c r="B174" s="61"/>
      <c r="C174" s="69" t="s">
        <v>132</v>
      </c>
      <c r="D174" s="63"/>
      <c r="E174" s="64"/>
      <c r="F174" s="44"/>
      <c r="G174" s="43"/>
      <c r="H174" s="75"/>
      <c r="I174" s="179" t="str">
        <f ca="1" t="shared" si="12"/>
        <v>LOCKED</v>
      </c>
      <c r="J174" s="180" t="str">
        <f t="shared" si="16"/>
        <v>ROADWORK - NEW CONSTRUCTION</v>
      </c>
      <c r="K174" s="181">
        <f>MATCH(J174,'[1]Pay Items'!$K$1:$K$505,0)</f>
        <v>282</v>
      </c>
      <c r="L174" s="182" t="str">
        <f ca="1" t="shared" si="13"/>
        <v>F0</v>
      </c>
      <c r="M174" s="182" t="str">
        <f ca="1" t="shared" si="14"/>
        <v>G</v>
      </c>
      <c r="N174" s="182" t="str">
        <f ca="1" t="shared" si="15"/>
        <v>C2</v>
      </c>
    </row>
    <row r="175" spans="1:14" ht="49.5" customHeight="1">
      <c r="A175" s="71" t="s">
        <v>138</v>
      </c>
      <c r="B175" s="79" t="s">
        <v>413</v>
      </c>
      <c r="C175" s="37" t="s">
        <v>139</v>
      </c>
      <c r="D175" s="38" t="s">
        <v>288</v>
      </c>
      <c r="E175" s="105"/>
      <c r="F175" s="40"/>
      <c r="G175" s="43"/>
      <c r="H175" s="75"/>
      <c r="I175" s="179" t="str">
        <f ca="1" t="shared" si="12"/>
        <v>LOCKED</v>
      </c>
      <c r="J175" s="180" t="str">
        <f t="shared" si="16"/>
        <v>C055Construction of Asphaltic Concrete PavementsCW 3410-R9</v>
      </c>
      <c r="K175" s="181">
        <f>MATCH(J175,'[1]Pay Items'!$K$1:$K$505,0)</f>
        <v>342</v>
      </c>
      <c r="L175" s="182" t="str">
        <f ca="1" t="shared" si="13"/>
        <v>F0</v>
      </c>
      <c r="M175" s="182" t="str">
        <f ca="1" t="shared" si="14"/>
        <v>G</v>
      </c>
      <c r="N175" s="182" t="str">
        <f ca="1" t="shared" si="15"/>
        <v>C2</v>
      </c>
    </row>
    <row r="176" spans="1:14" ht="36" customHeight="1">
      <c r="A176" s="71" t="s">
        <v>140</v>
      </c>
      <c r="B176" s="45" t="s">
        <v>28</v>
      </c>
      <c r="C176" s="37" t="s">
        <v>55</v>
      </c>
      <c r="D176" s="38"/>
      <c r="E176" s="39"/>
      <c r="F176" s="40"/>
      <c r="G176" s="43"/>
      <c r="H176" s="75"/>
      <c r="I176" s="179" t="str">
        <f ca="1" t="shared" si="12"/>
        <v>LOCKED</v>
      </c>
      <c r="J176" s="180" t="str">
        <f t="shared" si="16"/>
        <v>C056Main Line Paving</v>
      </c>
      <c r="K176" s="181">
        <f>MATCH(J176,'[1]Pay Items'!$K$1:$K$505,0)</f>
        <v>343</v>
      </c>
      <c r="L176" s="182" t="str">
        <f ca="1" t="shared" si="13"/>
        <v>F0</v>
      </c>
      <c r="M176" s="182" t="str">
        <f ca="1" t="shared" si="14"/>
        <v>G</v>
      </c>
      <c r="N176" s="182" t="str">
        <f ca="1" t="shared" si="15"/>
        <v>C2</v>
      </c>
    </row>
    <row r="177" spans="1:14" ht="36" customHeight="1">
      <c r="A177" s="71" t="s">
        <v>141</v>
      </c>
      <c r="B177" s="45" t="s">
        <v>115</v>
      </c>
      <c r="C177" s="37" t="s">
        <v>142</v>
      </c>
      <c r="D177" s="38"/>
      <c r="E177" s="39" t="s">
        <v>29</v>
      </c>
      <c r="F177" s="28">
        <v>1200</v>
      </c>
      <c r="G177" s="41"/>
      <c r="H177" s="42">
        <f>ROUND(G177*F177,2)</f>
        <v>0</v>
      </c>
      <c r="I177" s="179">
        <f ca="1" t="shared" si="12"/>
      </c>
      <c r="J177" s="180" t="str">
        <f t="shared" si="16"/>
        <v>C058Type IAtonne</v>
      </c>
      <c r="K177" s="181">
        <f>MATCH(J177,'[1]Pay Items'!$K$1:$K$505,0)</f>
        <v>344</v>
      </c>
      <c r="L177" s="182" t="str">
        <f ca="1" t="shared" si="13"/>
        <v>,1</v>
      </c>
      <c r="M177" s="182" t="str">
        <f ca="1" t="shared" si="14"/>
        <v>C2</v>
      </c>
      <c r="N177" s="182" t="str">
        <f ca="1" t="shared" si="15"/>
        <v>C2</v>
      </c>
    </row>
    <row r="178" spans="1:14" ht="36" customHeight="1">
      <c r="A178" s="71" t="s">
        <v>143</v>
      </c>
      <c r="B178" s="45" t="s">
        <v>37</v>
      </c>
      <c r="C178" s="37" t="s">
        <v>75</v>
      </c>
      <c r="D178" s="38"/>
      <c r="E178" s="39"/>
      <c r="F178" s="40"/>
      <c r="G178" s="43"/>
      <c r="H178" s="75"/>
      <c r="I178" s="179" t="str">
        <f ca="1" t="shared" si="12"/>
        <v>LOCKED</v>
      </c>
      <c r="J178" s="180" t="str">
        <f t="shared" si="16"/>
        <v>C059Tie-ins and Approaches</v>
      </c>
      <c r="K178" s="181">
        <f>MATCH(J178,'[1]Pay Items'!$K$1:$K$505,0)</f>
        <v>346</v>
      </c>
      <c r="L178" s="182" t="str">
        <f ca="1" t="shared" si="13"/>
        <v>F0</v>
      </c>
      <c r="M178" s="182" t="str">
        <f ca="1" t="shared" si="14"/>
        <v>G</v>
      </c>
      <c r="N178" s="182" t="str">
        <f ca="1" t="shared" si="15"/>
        <v>C2</v>
      </c>
    </row>
    <row r="179" spans="1:14" ht="36" customHeight="1">
      <c r="A179" s="146" t="s">
        <v>144</v>
      </c>
      <c r="B179" s="147" t="s">
        <v>115</v>
      </c>
      <c r="C179" s="142" t="s">
        <v>142</v>
      </c>
      <c r="D179" s="143"/>
      <c r="E179" s="144" t="s">
        <v>29</v>
      </c>
      <c r="F179" s="154">
        <v>40</v>
      </c>
      <c r="G179" s="148"/>
      <c r="H179" s="149">
        <f>ROUND(G179*F179,2)</f>
        <v>0</v>
      </c>
      <c r="I179" s="179">
        <f ca="1" t="shared" si="12"/>
      </c>
      <c r="J179" s="180" t="str">
        <f t="shared" si="16"/>
        <v>C060Type IAtonne</v>
      </c>
      <c r="K179" s="181">
        <f>MATCH(J179,'[1]Pay Items'!$K$1:$K$505,0)</f>
        <v>347</v>
      </c>
      <c r="L179" s="182" t="str">
        <f ca="1" t="shared" si="13"/>
        <v>,1</v>
      </c>
      <c r="M179" s="182" t="str">
        <f ca="1" t="shared" si="14"/>
        <v>C2</v>
      </c>
      <c r="N179" s="182" t="str">
        <f ca="1" t="shared" si="15"/>
        <v>C2</v>
      </c>
    </row>
    <row r="180" spans="1:14" ht="36" customHeight="1">
      <c r="A180" s="100"/>
      <c r="B180" s="61"/>
      <c r="C180" s="66" t="s">
        <v>18</v>
      </c>
      <c r="D180" s="63"/>
      <c r="E180" s="64"/>
      <c r="F180" s="28"/>
      <c r="G180" s="30"/>
      <c r="H180" s="30"/>
      <c r="I180" s="179" t="str">
        <f ca="1" t="shared" si="12"/>
        <v>LOCKED</v>
      </c>
      <c r="J180" s="180" t="str">
        <f t="shared" si="16"/>
        <v>JOINT AND CRACK SEALING</v>
      </c>
      <c r="K180" s="181">
        <f>MATCH(J180,'[1]Pay Items'!$K$1:$K$505,0)</f>
        <v>353</v>
      </c>
      <c r="L180" s="182" t="str">
        <f ca="1" t="shared" si="13"/>
        <v>,1</v>
      </c>
      <c r="M180" s="182" t="str">
        <f ca="1" t="shared" si="14"/>
        <v>C2</v>
      </c>
      <c r="N180" s="182" t="str">
        <f ca="1" t="shared" si="15"/>
        <v>C2</v>
      </c>
    </row>
    <row r="181" spans="1:14" ht="36" customHeight="1">
      <c r="A181" s="71" t="s">
        <v>59</v>
      </c>
      <c r="B181" s="79" t="s">
        <v>414</v>
      </c>
      <c r="C181" s="37" t="s">
        <v>60</v>
      </c>
      <c r="D181" s="38" t="s">
        <v>191</v>
      </c>
      <c r="E181" s="39" t="s">
        <v>48</v>
      </c>
      <c r="F181" s="28">
        <v>100</v>
      </c>
      <c r="G181" s="41"/>
      <c r="H181" s="42">
        <f>ROUND(G181*F181,2)</f>
        <v>0</v>
      </c>
      <c r="I181" s="179">
        <f ca="1" t="shared" si="12"/>
      </c>
      <c r="J181" s="180" t="str">
        <f t="shared" si="16"/>
        <v>D006Reflective Crack MaintenanceCW 3250-R7m</v>
      </c>
      <c r="K181" s="181">
        <f>MATCH(J181,'[1]Pay Items'!$K$1:$K$505,0)</f>
        <v>359</v>
      </c>
      <c r="L181" s="182" t="str">
        <f ca="1" t="shared" si="13"/>
        <v>,1</v>
      </c>
      <c r="M181" s="182" t="str">
        <f ca="1" t="shared" si="14"/>
        <v>C2</v>
      </c>
      <c r="N181" s="182" t="str">
        <f ca="1" t="shared" si="15"/>
        <v>C2</v>
      </c>
    </row>
    <row r="182" spans="1:14" ht="49.5" customHeight="1">
      <c r="A182" s="100"/>
      <c r="B182" s="61"/>
      <c r="C182" s="66" t="s">
        <v>19</v>
      </c>
      <c r="D182" s="63"/>
      <c r="E182" s="64"/>
      <c r="F182" s="44"/>
      <c r="G182" s="43"/>
      <c r="H182" s="75"/>
      <c r="I182" s="179" t="str">
        <f ca="1" t="shared" si="12"/>
        <v>LOCKED</v>
      </c>
      <c r="J182" s="180" t="str">
        <f t="shared" si="16"/>
        <v>ASSOCIATED DRAINAGE AND UNDERGROUND WORKS</v>
      </c>
      <c r="K182" s="181">
        <f>MATCH(J182,'[1]Pay Items'!$K$1:$K$505,0)</f>
        <v>361</v>
      </c>
      <c r="L182" s="182" t="str">
        <f ca="1" t="shared" si="13"/>
        <v>F0</v>
      </c>
      <c r="M182" s="182" t="str">
        <f ca="1" t="shared" si="14"/>
        <v>G</v>
      </c>
      <c r="N182" s="182" t="str">
        <f ca="1" t="shared" si="15"/>
        <v>C2</v>
      </c>
    </row>
    <row r="183" spans="1:14" ht="36" customHeight="1">
      <c r="A183" s="71" t="s">
        <v>145</v>
      </c>
      <c r="B183" s="79" t="s">
        <v>415</v>
      </c>
      <c r="C183" s="37" t="s">
        <v>146</v>
      </c>
      <c r="D183" s="38" t="s">
        <v>147</v>
      </c>
      <c r="E183" s="39"/>
      <c r="F183" s="44"/>
      <c r="G183" s="43"/>
      <c r="H183" s="75"/>
      <c r="I183" s="179" t="str">
        <f ca="1" t="shared" si="12"/>
        <v>LOCKED</v>
      </c>
      <c r="J183" s="180" t="str">
        <f t="shared" si="16"/>
        <v>E003Catch BasinCW 2130-R12</v>
      </c>
      <c r="K183" s="181">
        <f>MATCH(J183,'[1]Pay Items'!$K$1:$K$505,0)</f>
        <v>364</v>
      </c>
      <c r="L183" s="182" t="str">
        <f ca="1" t="shared" si="13"/>
        <v>F0</v>
      </c>
      <c r="M183" s="182" t="str">
        <f ca="1" t="shared" si="14"/>
        <v>G</v>
      </c>
      <c r="N183" s="182" t="str">
        <f ca="1" t="shared" si="15"/>
        <v>C2</v>
      </c>
    </row>
    <row r="184" spans="1:14" ht="36" customHeight="1">
      <c r="A184" s="71" t="s">
        <v>323</v>
      </c>
      <c r="B184" s="45" t="s">
        <v>28</v>
      </c>
      <c r="C184" s="37" t="s">
        <v>423</v>
      </c>
      <c r="D184" s="38"/>
      <c r="E184" s="39" t="s">
        <v>34</v>
      </c>
      <c r="F184" s="28">
        <v>1</v>
      </c>
      <c r="G184" s="41"/>
      <c r="H184" s="42">
        <f>ROUND(G184*F184,2)</f>
        <v>0</v>
      </c>
      <c r="I184" s="179">
        <f ca="1" t="shared" si="12"/>
      </c>
      <c r="J184" s="180" t="str">
        <f t="shared" si="16"/>
        <v>E005SD-025, 1200 mm deepeach</v>
      </c>
      <c r="K184" s="181" t="e">
        <f>MATCH(J184,'[1]Pay Items'!$K$1:$K$505,0)</f>
        <v>#N/A</v>
      </c>
      <c r="L184" s="182" t="str">
        <f ca="1" t="shared" si="13"/>
        <v>,1</v>
      </c>
      <c r="M184" s="182" t="str">
        <f ca="1" t="shared" si="14"/>
        <v>C2</v>
      </c>
      <c r="N184" s="182" t="str">
        <f ca="1" t="shared" si="15"/>
        <v>C2</v>
      </c>
    </row>
    <row r="185" spans="1:14" ht="36" customHeight="1">
      <c r="A185" s="71" t="s">
        <v>150</v>
      </c>
      <c r="B185" s="79" t="s">
        <v>416</v>
      </c>
      <c r="C185" s="37" t="s">
        <v>151</v>
      </c>
      <c r="D185" s="38" t="s">
        <v>147</v>
      </c>
      <c r="E185" s="39"/>
      <c r="F185" s="44"/>
      <c r="G185" s="43"/>
      <c r="H185" s="75"/>
      <c r="I185" s="179" t="str">
        <f ca="1" t="shared" si="12"/>
        <v>LOCKED</v>
      </c>
      <c r="J185" s="180" t="str">
        <f t="shared" si="16"/>
        <v>E008Sewer ServiceCW 2130-R12</v>
      </c>
      <c r="K185" s="181">
        <f>MATCH(J185,'[1]Pay Items'!$K$1:$K$505,0)</f>
        <v>374</v>
      </c>
      <c r="L185" s="182" t="str">
        <f ca="1" t="shared" si="13"/>
        <v>F0</v>
      </c>
      <c r="M185" s="182" t="str">
        <f ca="1" t="shared" si="14"/>
        <v>G</v>
      </c>
      <c r="N185" s="182" t="str">
        <f ca="1" t="shared" si="15"/>
        <v>C2</v>
      </c>
    </row>
    <row r="186" spans="1:14" ht="36" customHeight="1">
      <c r="A186" s="71" t="s">
        <v>152</v>
      </c>
      <c r="B186" s="45" t="s">
        <v>28</v>
      </c>
      <c r="C186" s="37" t="s">
        <v>153</v>
      </c>
      <c r="D186" s="38"/>
      <c r="E186" s="39"/>
      <c r="F186" s="44"/>
      <c r="G186" s="43"/>
      <c r="H186" s="75"/>
      <c r="I186" s="179" t="str">
        <f ca="1" t="shared" si="12"/>
        <v>LOCKED</v>
      </c>
      <c r="J186" s="180" t="str">
        <f t="shared" si="16"/>
        <v>E009250 mm, PVC LDS</v>
      </c>
      <c r="K186" s="181" t="e">
        <f>MATCH(J186,'[1]Pay Items'!$K$1:$K$505,0)</f>
        <v>#N/A</v>
      </c>
      <c r="L186" s="182" t="str">
        <f ca="1" t="shared" si="13"/>
        <v>F0</v>
      </c>
      <c r="M186" s="182" t="str">
        <f ca="1" t="shared" si="14"/>
        <v>G</v>
      </c>
      <c r="N186" s="182" t="str">
        <f ca="1" t="shared" si="15"/>
        <v>C2</v>
      </c>
    </row>
    <row r="187" spans="1:14" ht="49.5" customHeight="1">
      <c r="A187" s="71" t="s">
        <v>154</v>
      </c>
      <c r="B187" s="45" t="s">
        <v>115</v>
      </c>
      <c r="C187" s="37" t="s">
        <v>625</v>
      </c>
      <c r="D187" s="38"/>
      <c r="E187" s="39" t="s">
        <v>48</v>
      </c>
      <c r="F187" s="28">
        <v>19</v>
      </c>
      <c r="G187" s="41"/>
      <c r="H187" s="42">
        <f>ROUND(G187*F187,2)</f>
        <v>0</v>
      </c>
      <c r="I187" s="179">
        <f ca="1" t="shared" si="12"/>
      </c>
      <c r="J187" s="180" t="str">
        <f t="shared" si="16"/>
        <v>E010In a Trench, Class B Sand Bedding, Class 3 Backfillm</v>
      </c>
      <c r="K187" s="181" t="e">
        <f>MATCH(J187,'[1]Pay Items'!$K$1:$K$505,0)</f>
        <v>#N/A</v>
      </c>
      <c r="L187" s="182" t="str">
        <f ca="1" t="shared" si="13"/>
        <v>,1</v>
      </c>
      <c r="M187" s="182" t="str">
        <f ca="1" t="shared" si="14"/>
        <v>C2</v>
      </c>
      <c r="N187" s="182" t="str">
        <f ca="1" t="shared" si="15"/>
        <v>C2</v>
      </c>
    </row>
    <row r="188" spans="1:14" ht="36" customHeight="1">
      <c r="A188" s="71" t="s">
        <v>156</v>
      </c>
      <c r="B188" s="79" t="s">
        <v>417</v>
      </c>
      <c r="C188" s="80" t="s">
        <v>157</v>
      </c>
      <c r="D188" s="38" t="s">
        <v>147</v>
      </c>
      <c r="E188" s="39"/>
      <c r="F188" s="44"/>
      <c r="G188" s="43"/>
      <c r="H188" s="75"/>
      <c r="I188" s="179" t="str">
        <f ca="1" t="shared" si="12"/>
        <v>LOCKED</v>
      </c>
      <c r="J188" s="180" t="str">
        <f t="shared" si="16"/>
        <v>E032Connecting to Existing ManholeCW 2130-R12</v>
      </c>
      <c r="K188" s="181">
        <f>MATCH(J188,'[1]Pay Items'!$K$1:$K$505,0)</f>
        <v>398</v>
      </c>
      <c r="L188" s="182" t="str">
        <f ca="1" t="shared" si="13"/>
        <v>F0</v>
      </c>
      <c r="M188" s="182" t="str">
        <f ca="1" t="shared" si="14"/>
        <v>G</v>
      </c>
      <c r="N188" s="182" t="str">
        <f ca="1" t="shared" si="15"/>
        <v>C2</v>
      </c>
    </row>
    <row r="189" spans="1:14" ht="36" customHeight="1">
      <c r="A189" s="71" t="s">
        <v>158</v>
      </c>
      <c r="B189" s="45" t="s">
        <v>28</v>
      </c>
      <c r="C189" s="80" t="s">
        <v>159</v>
      </c>
      <c r="D189" s="38"/>
      <c r="E189" s="39" t="s">
        <v>34</v>
      </c>
      <c r="F189" s="28">
        <v>1</v>
      </c>
      <c r="G189" s="41"/>
      <c r="H189" s="42">
        <f>ROUND(G189*F189,2)</f>
        <v>0</v>
      </c>
      <c r="I189" s="179">
        <f ca="1" t="shared" si="12"/>
      </c>
      <c r="J189" s="180" t="str">
        <f t="shared" si="16"/>
        <v>E033250 mm Catch Basin Leadeach</v>
      </c>
      <c r="K189" s="181" t="e">
        <f>MATCH(J189,'[1]Pay Items'!$K$1:$K$505,0)</f>
        <v>#N/A</v>
      </c>
      <c r="L189" s="182" t="str">
        <f ca="1" t="shared" si="13"/>
        <v>,1</v>
      </c>
      <c r="M189" s="182" t="str">
        <f ca="1" t="shared" si="14"/>
        <v>C2</v>
      </c>
      <c r="N189" s="182" t="str">
        <f ca="1" t="shared" si="15"/>
        <v>C2</v>
      </c>
    </row>
    <row r="190" spans="1:14" ht="36" customHeight="1">
      <c r="A190" s="71" t="s">
        <v>167</v>
      </c>
      <c r="B190" s="79" t="s">
        <v>418</v>
      </c>
      <c r="C190" s="37" t="s">
        <v>168</v>
      </c>
      <c r="D190" s="38" t="s">
        <v>169</v>
      </c>
      <c r="E190" s="39" t="s">
        <v>34</v>
      </c>
      <c r="F190" s="28">
        <v>5</v>
      </c>
      <c r="G190" s="41"/>
      <c r="H190" s="42">
        <f>ROUND(G190*F190,2)</f>
        <v>0</v>
      </c>
      <c r="I190" s="179">
        <f ca="1" t="shared" si="12"/>
      </c>
      <c r="J190" s="180" t="str">
        <f t="shared" si="16"/>
        <v>E050ACatch Basin CleaningCW 2140-R3each</v>
      </c>
      <c r="K190" s="181">
        <f>MATCH(J190,'[1]Pay Items'!$K$1:$K$505,0)</f>
        <v>421</v>
      </c>
      <c r="L190" s="182" t="str">
        <f ca="1" t="shared" si="13"/>
        <v>,1</v>
      </c>
      <c r="M190" s="182" t="str">
        <f ca="1" t="shared" si="14"/>
        <v>C2</v>
      </c>
      <c r="N190" s="182" t="str">
        <f ca="1" t="shared" si="15"/>
        <v>C2</v>
      </c>
    </row>
    <row r="191" spans="1:14" ht="49.5" customHeight="1">
      <c r="A191" s="71" t="s">
        <v>85</v>
      </c>
      <c r="B191" s="79" t="s">
        <v>538</v>
      </c>
      <c r="C191" s="80" t="s">
        <v>155</v>
      </c>
      <c r="D191" s="38" t="s">
        <v>147</v>
      </c>
      <c r="E191" s="39"/>
      <c r="F191" s="44"/>
      <c r="G191" s="43"/>
      <c r="H191" s="75"/>
      <c r="I191" s="179" t="str">
        <f ca="1" t="shared" si="12"/>
        <v>LOCKED</v>
      </c>
      <c r="J191" s="180" t="str">
        <f t="shared" si="16"/>
        <v>E023Replacing Existing Manhole and Catch Basin Frames &amp; CoversCW 2130-R12</v>
      </c>
      <c r="K191" s="181">
        <f>MATCH(J191,'[1]Pay Items'!$K$1:$K$505,0)</f>
        <v>389</v>
      </c>
      <c r="L191" s="182" t="str">
        <f ca="1" t="shared" si="13"/>
        <v>F0</v>
      </c>
      <c r="M191" s="182" t="str">
        <f ca="1" t="shared" si="14"/>
        <v>G</v>
      </c>
      <c r="N191" s="182" t="str">
        <f ca="1" t="shared" si="15"/>
        <v>C2</v>
      </c>
    </row>
    <row r="192" spans="1:14" ht="49.5" customHeight="1">
      <c r="A192" s="71" t="s">
        <v>86</v>
      </c>
      <c r="B192" s="45" t="s">
        <v>28</v>
      </c>
      <c r="C192" s="37" t="s">
        <v>87</v>
      </c>
      <c r="D192" s="38"/>
      <c r="E192" s="39" t="s">
        <v>34</v>
      </c>
      <c r="F192" s="28">
        <v>2</v>
      </c>
      <c r="G192" s="41"/>
      <c r="H192" s="42">
        <f>ROUND(G192*F192,2)</f>
        <v>0</v>
      </c>
      <c r="I192" s="179">
        <f ca="1" t="shared" si="12"/>
      </c>
      <c r="J192" s="180" t="str">
        <f t="shared" si="16"/>
        <v>E024AP-004 - Standard Frame for Manhole and Catch Basineach</v>
      </c>
      <c r="K192" s="181">
        <f>MATCH(J192,'[1]Pay Items'!$K$1:$K$505,0)</f>
        <v>390</v>
      </c>
      <c r="L192" s="182" t="str">
        <f ca="1" t="shared" si="13"/>
        <v>,1</v>
      </c>
      <c r="M192" s="182" t="str">
        <f ca="1" t="shared" si="14"/>
        <v>C2</v>
      </c>
      <c r="N192" s="182" t="str">
        <f ca="1" t="shared" si="15"/>
        <v>C2</v>
      </c>
    </row>
    <row r="193" spans="1:14" ht="49.5" customHeight="1">
      <c r="A193" s="71" t="s">
        <v>88</v>
      </c>
      <c r="B193" s="45" t="s">
        <v>37</v>
      </c>
      <c r="C193" s="37" t="s">
        <v>89</v>
      </c>
      <c r="D193" s="38"/>
      <c r="E193" s="39" t="s">
        <v>34</v>
      </c>
      <c r="F193" s="28">
        <v>2</v>
      </c>
      <c r="G193" s="41"/>
      <c r="H193" s="42">
        <f>ROUND(G193*F193,2)</f>
        <v>0</v>
      </c>
      <c r="I193" s="179">
        <f ca="1" t="shared" si="12"/>
      </c>
      <c r="J193" s="180" t="str">
        <f t="shared" si="16"/>
        <v>E025AP-005 - Standard Solid Cover for Standard Frameeach</v>
      </c>
      <c r="K193" s="181">
        <f>MATCH(J193,'[1]Pay Items'!$K$1:$K$505,0)</f>
        <v>391</v>
      </c>
      <c r="L193" s="182" t="str">
        <f ca="1" t="shared" si="13"/>
        <v>,1</v>
      </c>
      <c r="M193" s="182" t="str">
        <f ca="1" t="shared" si="14"/>
        <v>C2</v>
      </c>
      <c r="N193" s="182" t="str">
        <f ca="1" t="shared" si="15"/>
        <v>C2</v>
      </c>
    </row>
    <row r="194" spans="1:14" ht="36" customHeight="1">
      <c r="A194" s="71" t="s">
        <v>170</v>
      </c>
      <c r="B194" s="79" t="s">
        <v>539</v>
      </c>
      <c r="C194" s="37" t="s">
        <v>171</v>
      </c>
      <c r="D194" s="38" t="s">
        <v>172</v>
      </c>
      <c r="E194" s="39" t="s">
        <v>48</v>
      </c>
      <c r="F194" s="28">
        <v>215</v>
      </c>
      <c r="G194" s="41"/>
      <c r="H194" s="42">
        <f>ROUND(G194*F194,2)</f>
        <v>0</v>
      </c>
      <c r="I194" s="179">
        <f ca="1" t="shared" si="12"/>
      </c>
      <c r="J194" s="180" t="str">
        <f t="shared" si="16"/>
        <v>E051Installation of SubdrainsCW 3120-R4m</v>
      </c>
      <c r="K194" s="181">
        <f>MATCH(J194,'[1]Pay Items'!$K$1:$K$505,0)</f>
        <v>422</v>
      </c>
      <c r="L194" s="182" t="str">
        <f ca="1" t="shared" si="13"/>
        <v>,1</v>
      </c>
      <c r="M194" s="182" t="str">
        <f ca="1" t="shared" si="14"/>
        <v>C2</v>
      </c>
      <c r="N194" s="182" t="str">
        <f ca="1" t="shared" si="15"/>
        <v>C2</v>
      </c>
    </row>
    <row r="195" spans="1:14" ht="36" customHeight="1">
      <c r="A195" s="71" t="s">
        <v>512</v>
      </c>
      <c r="B195" s="79" t="s">
        <v>540</v>
      </c>
      <c r="C195" s="37" t="s">
        <v>513</v>
      </c>
      <c r="D195" s="38" t="s">
        <v>147</v>
      </c>
      <c r="E195" s="39"/>
      <c r="F195" s="44"/>
      <c r="G195" s="43"/>
      <c r="H195" s="75"/>
      <c r="I195" s="179" t="str">
        <f ca="1" t="shared" si="12"/>
        <v>LOCKED</v>
      </c>
      <c r="J195" s="180" t="str">
        <f t="shared" si="16"/>
        <v>E017Sewer Repair - Up to 3.0 Meters LongCW 2130-R12</v>
      </c>
      <c r="K195" s="181">
        <f>MATCH(J195,'[1]Pay Items'!$K$1:$K$505,0)</f>
        <v>383</v>
      </c>
      <c r="L195" s="182" t="str">
        <f ca="1" t="shared" si="13"/>
        <v>F0</v>
      </c>
      <c r="M195" s="182" t="str">
        <f ca="1" t="shared" si="14"/>
        <v>G</v>
      </c>
      <c r="N195" s="182" t="str">
        <f ca="1" t="shared" si="15"/>
        <v>C2</v>
      </c>
    </row>
    <row r="196" spans="1:14" ht="36" customHeight="1">
      <c r="A196" s="71" t="s">
        <v>514</v>
      </c>
      <c r="B196" s="45" t="s">
        <v>28</v>
      </c>
      <c r="C196" s="37" t="s">
        <v>537</v>
      </c>
      <c r="D196" s="38"/>
      <c r="E196" s="39"/>
      <c r="F196" s="44"/>
      <c r="G196" s="43"/>
      <c r="H196" s="75"/>
      <c r="I196" s="179" t="str">
        <f ca="1" t="shared" si="12"/>
        <v>LOCKED</v>
      </c>
      <c r="J196" s="180" t="str">
        <f t="shared" si="16"/>
        <v>E018450 mm</v>
      </c>
      <c r="K196" s="181" t="e">
        <f>MATCH(J196,'[1]Pay Items'!$K$1:$K$505,0)</f>
        <v>#N/A</v>
      </c>
      <c r="L196" s="182" t="str">
        <f ca="1" t="shared" si="13"/>
        <v>F0</v>
      </c>
      <c r="M196" s="182" t="str">
        <f ca="1" t="shared" si="14"/>
        <v>G</v>
      </c>
      <c r="N196" s="182" t="str">
        <f ca="1" t="shared" si="15"/>
        <v>C2</v>
      </c>
    </row>
    <row r="197" spans="1:14" ht="36" customHeight="1">
      <c r="A197" s="71" t="s">
        <v>515</v>
      </c>
      <c r="B197" s="45" t="s">
        <v>115</v>
      </c>
      <c r="C197" s="37" t="s">
        <v>517</v>
      </c>
      <c r="D197" s="38"/>
      <c r="E197" s="39" t="s">
        <v>34</v>
      </c>
      <c r="F197" s="28">
        <v>4</v>
      </c>
      <c r="G197" s="41"/>
      <c r="H197" s="42">
        <f>ROUND(G197*F197,2)</f>
        <v>0</v>
      </c>
      <c r="I197" s="179">
        <f ca="1" t="shared" si="12"/>
      </c>
      <c r="J197" s="180" t="str">
        <f t="shared" si="16"/>
        <v>E019Class 3 Backfilleach</v>
      </c>
      <c r="K197" s="181" t="e">
        <f>MATCH(J197,'[1]Pay Items'!$K$1:$K$505,0)</f>
        <v>#N/A</v>
      </c>
      <c r="L197" s="182" t="str">
        <f ca="1" t="shared" si="13"/>
        <v>,1</v>
      </c>
      <c r="M197" s="182" t="str">
        <f ca="1" t="shared" si="14"/>
        <v>C2</v>
      </c>
      <c r="N197" s="182" t="str">
        <f ca="1" t="shared" si="15"/>
        <v>C2</v>
      </c>
    </row>
    <row r="198" spans="1:14" ht="36" customHeight="1">
      <c r="A198" s="71" t="s">
        <v>514</v>
      </c>
      <c r="B198" s="45" t="s">
        <v>37</v>
      </c>
      <c r="C198" s="37" t="s">
        <v>516</v>
      </c>
      <c r="D198" s="38"/>
      <c r="E198" s="39"/>
      <c r="F198" s="44"/>
      <c r="G198" s="43"/>
      <c r="H198" s="75"/>
      <c r="I198" s="179" t="str">
        <f ca="1" t="shared" si="12"/>
        <v>LOCKED</v>
      </c>
      <c r="J198" s="180" t="str">
        <f t="shared" si="16"/>
        <v>E018375 mm</v>
      </c>
      <c r="K198" s="181" t="e">
        <f>MATCH(J198,'[1]Pay Items'!$K$1:$K$505,0)</f>
        <v>#N/A</v>
      </c>
      <c r="L198" s="182" t="str">
        <f ca="1" t="shared" si="13"/>
        <v>F0</v>
      </c>
      <c r="M198" s="182" t="str">
        <f ca="1" t="shared" si="14"/>
        <v>G</v>
      </c>
      <c r="N198" s="182" t="str">
        <f ca="1" t="shared" si="15"/>
        <v>C2</v>
      </c>
    </row>
    <row r="199" spans="1:14" ht="36" customHeight="1">
      <c r="A199" s="146" t="s">
        <v>515</v>
      </c>
      <c r="B199" s="147" t="s">
        <v>115</v>
      </c>
      <c r="C199" s="142" t="s">
        <v>517</v>
      </c>
      <c r="D199" s="143"/>
      <c r="E199" s="144" t="s">
        <v>34</v>
      </c>
      <c r="F199" s="154">
        <v>2</v>
      </c>
      <c r="G199" s="148"/>
      <c r="H199" s="149">
        <f>ROUND(G199*F199,2)</f>
        <v>0</v>
      </c>
      <c r="I199" s="179">
        <f aca="true" ca="1" t="shared" si="17" ref="I199:I262">IF(CELL("protect",$G199)=1,"LOCKED","")</f>
      </c>
      <c r="J199" s="180" t="str">
        <f t="shared" si="16"/>
        <v>E019Class 3 Backfilleach</v>
      </c>
      <c r="K199" s="181" t="e">
        <f>MATCH(J199,'[1]Pay Items'!$K$1:$K$505,0)</f>
        <v>#N/A</v>
      </c>
      <c r="L199" s="182" t="str">
        <f aca="true" ca="1" t="shared" si="18" ref="L199:L262">CELL("format",$F199)</f>
        <v>,1</v>
      </c>
      <c r="M199" s="182" t="str">
        <f aca="true" ca="1" t="shared" si="19" ref="M199:M262">CELL("format",$G199)</f>
        <v>C2</v>
      </c>
      <c r="N199" s="182" t="str">
        <f aca="true" ca="1" t="shared" si="20" ref="N199:N262">CELL("format",$H199)</f>
        <v>C2</v>
      </c>
    </row>
    <row r="200" spans="1:14" ht="49.5" customHeight="1">
      <c r="A200" s="71"/>
      <c r="B200" s="45"/>
      <c r="C200" s="66" t="s">
        <v>494</v>
      </c>
      <c r="D200" s="38"/>
      <c r="E200" s="39"/>
      <c r="F200" s="44"/>
      <c r="G200" s="43"/>
      <c r="H200" s="75"/>
      <c r="I200" s="179" t="str">
        <f ca="1" t="shared" si="17"/>
        <v>LOCKED</v>
      </c>
      <c r="J200" s="180" t="str">
        <f aca="true" t="shared" si="21" ref="J200:J263">CLEAN(CONCATENATE(TRIM($A200),TRIM($C200),IF(LEFT($D200)&lt;&gt;"E",TRIM($D200),),TRIM($E200)))</f>
        <v>ASSOCIATED DRAINAGE AND UNDERGROUND WORKS (Cont'd)</v>
      </c>
      <c r="K200" s="181" t="e">
        <f>MATCH(J200,'[1]Pay Items'!$K$1:$K$505,0)</f>
        <v>#N/A</v>
      </c>
      <c r="L200" s="182" t="str">
        <f ca="1" t="shared" si="18"/>
        <v>F0</v>
      </c>
      <c r="M200" s="182" t="str">
        <f ca="1" t="shared" si="19"/>
        <v>G</v>
      </c>
      <c r="N200" s="182" t="str">
        <f ca="1" t="shared" si="20"/>
        <v>C2</v>
      </c>
    </row>
    <row r="201" spans="1:14" ht="49.5" customHeight="1">
      <c r="A201" s="71" t="s">
        <v>532</v>
      </c>
      <c r="B201" s="79" t="s">
        <v>541</v>
      </c>
      <c r="C201" s="37" t="s">
        <v>533</v>
      </c>
      <c r="D201" s="38" t="s">
        <v>147</v>
      </c>
      <c r="E201" s="39"/>
      <c r="F201" s="44"/>
      <c r="G201" s="43"/>
      <c r="H201" s="75"/>
      <c r="I201" s="179" t="str">
        <f ca="1" t="shared" si="17"/>
        <v>LOCKED</v>
      </c>
      <c r="J201" s="180" t="str">
        <f t="shared" si="21"/>
        <v>E020Sewer Repair - In Addition to First 3.0 MetersCW 2130-R12</v>
      </c>
      <c r="K201" s="181">
        <f>MATCH(J201,'[1]Pay Items'!$K$1:$K$505,0)</f>
        <v>386</v>
      </c>
      <c r="L201" s="182" t="str">
        <f ca="1" t="shared" si="18"/>
        <v>F0</v>
      </c>
      <c r="M201" s="182" t="str">
        <f ca="1" t="shared" si="19"/>
        <v>G</v>
      </c>
      <c r="N201" s="182" t="str">
        <f ca="1" t="shared" si="20"/>
        <v>C2</v>
      </c>
    </row>
    <row r="202" spans="1:14" ht="36" customHeight="1">
      <c r="A202" s="71" t="s">
        <v>534</v>
      </c>
      <c r="B202" s="45" t="s">
        <v>28</v>
      </c>
      <c r="C202" s="37" t="s">
        <v>537</v>
      </c>
      <c r="D202" s="38"/>
      <c r="E202" s="39"/>
      <c r="F202" s="44"/>
      <c r="G202" s="43"/>
      <c r="H202" s="75"/>
      <c r="I202" s="179" t="str">
        <f ca="1" t="shared" si="17"/>
        <v>LOCKED</v>
      </c>
      <c r="J202" s="180" t="str">
        <f t="shared" si="21"/>
        <v>E021450 mm</v>
      </c>
      <c r="K202" s="181" t="e">
        <f>MATCH(J202,'[1]Pay Items'!$K$1:$K$505,0)</f>
        <v>#N/A</v>
      </c>
      <c r="L202" s="182" t="str">
        <f ca="1" t="shared" si="18"/>
        <v>F0</v>
      </c>
      <c r="M202" s="182" t="str">
        <f ca="1" t="shared" si="19"/>
        <v>G</v>
      </c>
      <c r="N202" s="182" t="str">
        <f ca="1" t="shared" si="20"/>
        <v>C2</v>
      </c>
    </row>
    <row r="203" spans="1:14" ht="36" customHeight="1">
      <c r="A203" s="71" t="s">
        <v>535</v>
      </c>
      <c r="B203" s="45" t="s">
        <v>115</v>
      </c>
      <c r="C203" s="37" t="s">
        <v>517</v>
      </c>
      <c r="D203" s="38"/>
      <c r="E203" s="39" t="s">
        <v>48</v>
      </c>
      <c r="F203" s="28">
        <v>16.5</v>
      </c>
      <c r="G203" s="41"/>
      <c r="H203" s="42">
        <f>ROUND(G203*F203,2)</f>
        <v>0</v>
      </c>
      <c r="I203" s="179">
        <f ca="1" t="shared" si="17"/>
      </c>
      <c r="J203" s="180" t="str">
        <f t="shared" si="21"/>
        <v>E022Class 3 Backfillm</v>
      </c>
      <c r="K203" s="181" t="e">
        <f>MATCH(J203,'[1]Pay Items'!$K$1:$K$505,0)</f>
        <v>#N/A</v>
      </c>
      <c r="L203" s="182" t="str">
        <f ca="1" t="shared" si="18"/>
        <v>,1</v>
      </c>
      <c r="M203" s="182" t="str">
        <f ca="1" t="shared" si="19"/>
        <v>C2</v>
      </c>
      <c r="N203" s="182" t="str">
        <f ca="1" t="shared" si="20"/>
        <v>C2</v>
      </c>
    </row>
    <row r="204" spans="1:14" ht="36" customHeight="1">
      <c r="A204" s="71" t="s">
        <v>534</v>
      </c>
      <c r="B204" s="45" t="s">
        <v>37</v>
      </c>
      <c r="C204" s="37" t="s">
        <v>516</v>
      </c>
      <c r="D204" s="38"/>
      <c r="E204" s="39"/>
      <c r="F204" s="44"/>
      <c r="G204" s="43"/>
      <c r="H204" s="75"/>
      <c r="I204" s="179" t="str">
        <f ca="1" t="shared" si="17"/>
        <v>LOCKED</v>
      </c>
      <c r="J204" s="180" t="str">
        <f t="shared" si="21"/>
        <v>E021375 mm</v>
      </c>
      <c r="K204" s="181" t="e">
        <f>MATCH(J204,'[1]Pay Items'!$K$1:$K$505,0)</f>
        <v>#N/A</v>
      </c>
      <c r="L204" s="182" t="str">
        <f ca="1" t="shared" si="18"/>
        <v>F0</v>
      </c>
      <c r="M204" s="182" t="str">
        <f ca="1" t="shared" si="19"/>
        <v>G</v>
      </c>
      <c r="N204" s="182" t="str">
        <f ca="1" t="shared" si="20"/>
        <v>C2</v>
      </c>
    </row>
    <row r="205" spans="1:14" ht="49.5" customHeight="1">
      <c r="A205" s="71" t="s">
        <v>535</v>
      </c>
      <c r="B205" s="45" t="s">
        <v>115</v>
      </c>
      <c r="C205" s="37" t="s">
        <v>517</v>
      </c>
      <c r="D205" s="38"/>
      <c r="E205" s="39" t="s">
        <v>48</v>
      </c>
      <c r="F205" s="28">
        <v>4.1</v>
      </c>
      <c r="G205" s="41"/>
      <c r="H205" s="42">
        <f>ROUND(G205*F205,2)</f>
        <v>0</v>
      </c>
      <c r="I205" s="179">
        <f ca="1" t="shared" si="17"/>
      </c>
      <c r="J205" s="180" t="str">
        <f t="shared" si="21"/>
        <v>E022Class 3 Backfillm</v>
      </c>
      <c r="K205" s="181" t="e">
        <f>MATCH(J205,'[1]Pay Items'!$K$1:$K$505,0)</f>
        <v>#N/A</v>
      </c>
      <c r="L205" s="182" t="str">
        <f ca="1" t="shared" si="18"/>
        <v>,1</v>
      </c>
      <c r="M205" s="182" t="str">
        <f ca="1" t="shared" si="19"/>
        <v>C2</v>
      </c>
      <c r="N205" s="182" t="str">
        <f ca="1" t="shared" si="20"/>
        <v>C2</v>
      </c>
    </row>
    <row r="206" spans="1:14" ht="36" customHeight="1">
      <c r="A206" s="161"/>
      <c r="B206" s="79" t="s">
        <v>542</v>
      </c>
      <c r="C206" s="162" t="s">
        <v>518</v>
      </c>
      <c r="D206" s="38"/>
      <c r="E206" s="163"/>
      <c r="F206" s="44"/>
      <c r="G206" s="43"/>
      <c r="H206" s="75"/>
      <c r="I206" s="179" t="str">
        <f ca="1" t="shared" si="17"/>
        <v>LOCKED</v>
      </c>
      <c r="J206" s="180" t="str">
        <f t="shared" si="21"/>
        <v>Sewer Inspection</v>
      </c>
      <c r="K206" s="181" t="e">
        <f>MATCH(J206,'[1]Pay Items'!$K$1:$K$505,0)</f>
        <v>#N/A</v>
      </c>
      <c r="L206" s="182" t="str">
        <f ca="1" t="shared" si="18"/>
        <v>F0</v>
      </c>
      <c r="M206" s="182" t="str">
        <f ca="1" t="shared" si="19"/>
        <v>G</v>
      </c>
      <c r="N206" s="182" t="str">
        <f ca="1" t="shared" si="20"/>
        <v>C2</v>
      </c>
    </row>
    <row r="207" spans="1:14" ht="36" customHeight="1">
      <c r="A207" s="161"/>
      <c r="B207" s="45" t="s">
        <v>28</v>
      </c>
      <c r="C207" s="162" t="s">
        <v>627</v>
      </c>
      <c r="D207" s="38"/>
      <c r="E207" s="163"/>
      <c r="F207" s="44"/>
      <c r="G207" s="43"/>
      <c r="H207" s="75"/>
      <c r="I207" s="179" t="str">
        <f ca="1" t="shared" si="17"/>
        <v>LOCKED</v>
      </c>
      <c r="J207" s="180" t="str">
        <f t="shared" si="21"/>
        <v>450 mm (MA20005035/MA20005024)</v>
      </c>
      <c r="K207" s="181" t="e">
        <f>MATCH(J207,'[1]Pay Items'!$K$1:$K$505,0)</f>
        <v>#N/A</v>
      </c>
      <c r="L207" s="182" t="str">
        <f ca="1" t="shared" si="18"/>
        <v>F0</v>
      </c>
      <c r="M207" s="182" t="str">
        <f ca="1" t="shared" si="19"/>
        <v>G</v>
      </c>
      <c r="N207" s="182" t="str">
        <f ca="1" t="shared" si="20"/>
        <v>C2</v>
      </c>
    </row>
    <row r="208" spans="1:14" ht="36" customHeight="1">
      <c r="A208" s="161"/>
      <c r="B208" s="45" t="s">
        <v>115</v>
      </c>
      <c r="C208" s="162" t="s">
        <v>536</v>
      </c>
      <c r="D208" s="38"/>
      <c r="E208" s="163" t="s">
        <v>48</v>
      </c>
      <c r="F208" s="28">
        <v>238</v>
      </c>
      <c r="G208" s="41"/>
      <c r="H208" s="42">
        <f>ROUND(G208*F208,2)</f>
        <v>0</v>
      </c>
      <c r="I208" s="179">
        <f ca="1" t="shared" si="17"/>
      </c>
      <c r="J208" s="180" t="str">
        <f t="shared" si="21"/>
        <v>Post Repairm</v>
      </c>
      <c r="K208" s="181" t="e">
        <f>MATCH(J208,'[1]Pay Items'!$K$1:$K$505,0)</f>
        <v>#N/A</v>
      </c>
      <c r="L208" s="182" t="str">
        <f ca="1" t="shared" si="18"/>
        <v>,1</v>
      </c>
      <c r="M208" s="182" t="str">
        <f ca="1" t="shared" si="19"/>
        <v>C2</v>
      </c>
      <c r="N208" s="182" t="str">
        <f ca="1" t="shared" si="20"/>
        <v>C2</v>
      </c>
    </row>
    <row r="209" spans="1:14" ht="36" customHeight="1">
      <c r="A209" s="161"/>
      <c r="B209" s="45" t="s">
        <v>37</v>
      </c>
      <c r="C209" s="162" t="s">
        <v>628</v>
      </c>
      <c r="D209" s="38"/>
      <c r="E209" s="163"/>
      <c r="F209" s="44"/>
      <c r="G209" s="43"/>
      <c r="H209" s="75"/>
      <c r="I209" s="179" t="str">
        <f ca="1" t="shared" si="17"/>
        <v>LOCKED</v>
      </c>
      <c r="J209" s="180" t="str">
        <f t="shared" si="21"/>
        <v>375 mm (MA20005613/MA20005612)</v>
      </c>
      <c r="K209" s="181" t="e">
        <f>MATCH(J209,'[1]Pay Items'!$K$1:$K$505,0)</f>
        <v>#N/A</v>
      </c>
      <c r="L209" s="182" t="str">
        <f ca="1" t="shared" si="18"/>
        <v>F0</v>
      </c>
      <c r="M209" s="182" t="str">
        <f ca="1" t="shared" si="19"/>
        <v>G</v>
      </c>
      <c r="N209" s="182" t="str">
        <f ca="1" t="shared" si="20"/>
        <v>C2</v>
      </c>
    </row>
    <row r="210" spans="1:14" ht="36" customHeight="1">
      <c r="A210" s="161"/>
      <c r="B210" s="45" t="s">
        <v>115</v>
      </c>
      <c r="C210" s="162" t="s">
        <v>536</v>
      </c>
      <c r="D210" s="38"/>
      <c r="E210" s="163" t="s">
        <v>48</v>
      </c>
      <c r="F210" s="28">
        <v>209</v>
      </c>
      <c r="G210" s="41"/>
      <c r="H210" s="42">
        <f>ROUND(G210*F210,2)</f>
        <v>0</v>
      </c>
      <c r="I210" s="179">
        <f ca="1" t="shared" si="17"/>
      </c>
      <c r="J210" s="180" t="str">
        <f t="shared" si="21"/>
        <v>Post Repairm</v>
      </c>
      <c r="K210" s="181" t="e">
        <f>MATCH(J210,'[1]Pay Items'!$K$1:$K$505,0)</f>
        <v>#N/A</v>
      </c>
      <c r="L210" s="182" t="str">
        <f ca="1" t="shared" si="18"/>
        <v>,1</v>
      </c>
      <c r="M210" s="182" t="str">
        <f ca="1" t="shared" si="19"/>
        <v>C2</v>
      </c>
      <c r="N210" s="182" t="str">
        <f ca="1" t="shared" si="20"/>
        <v>C2</v>
      </c>
    </row>
    <row r="211" spans="1:14" ht="49.5" customHeight="1">
      <c r="A211" s="161"/>
      <c r="B211" s="79" t="s">
        <v>419</v>
      </c>
      <c r="C211" s="162" t="s">
        <v>629</v>
      </c>
      <c r="D211" s="38"/>
      <c r="E211" s="163"/>
      <c r="F211" s="44"/>
      <c r="G211" s="43"/>
      <c r="H211" s="75"/>
      <c r="I211" s="179" t="str">
        <f ca="1" t="shared" si="17"/>
        <v>LOCKED</v>
      </c>
      <c r="J211" s="180" t="str">
        <f t="shared" si="21"/>
        <v>Connecting Existing Sewer Service to New Sewer</v>
      </c>
      <c r="K211" s="181" t="e">
        <f>MATCH(J211,'[1]Pay Items'!$K$1:$K$505,0)</f>
        <v>#N/A</v>
      </c>
      <c r="L211" s="182" t="str">
        <f ca="1" t="shared" si="18"/>
        <v>F0</v>
      </c>
      <c r="M211" s="182" t="str">
        <f ca="1" t="shared" si="19"/>
        <v>G</v>
      </c>
      <c r="N211" s="182" t="str">
        <f ca="1" t="shared" si="20"/>
        <v>C2</v>
      </c>
    </row>
    <row r="212" spans="1:14" ht="36" customHeight="1">
      <c r="A212" s="161"/>
      <c r="B212" s="45" t="s">
        <v>28</v>
      </c>
      <c r="C212" s="162" t="s">
        <v>630</v>
      </c>
      <c r="D212" s="38"/>
      <c r="E212" s="163" t="s">
        <v>34</v>
      </c>
      <c r="F212" s="28">
        <v>6</v>
      </c>
      <c r="G212" s="41"/>
      <c r="H212" s="42">
        <f>ROUND(G212*F212,2)</f>
        <v>0</v>
      </c>
      <c r="I212" s="179">
        <f ca="1" t="shared" si="17"/>
      </c>
      <c r="J212" s="180" t="str">
        <f t="shared" si="21"/>
        <v>150 mmeach</v>
      </c>
      <c r="K212" s="181" t="e">
        <f>MATCH(J212,'[1]Pay Items'!$K$1:$K$505,0)</f>
        <v>#N/A</v>
      </c>
      <c r="L212" s="182" t="str">
        <f ca="1" t="shared" si="18"/>
        <v>,1</v>
      </c>
      <c r="M212" s="182" t="str">
        <f ca="1" t="shared" si="19"/>
        <v>C2</v>
      </c>
      <c r="N212" s="182" t="str">
        <f ca="1" t="shared" si="20"/>
        <v>C2</v>
      </c>
    </row>
    <row r="213" spans="1:14" ht="36" customHeight="1">
      <c r="A213" s="161"/>
      <c r="B213" s="45" t="s">
        <v>37</v>
      </c>
      <c r="C213" s="162" t="s">
        <v>631</v>
      </c>
      <c r="D213" s="38"/>
      <c r="E213" s="163" t="s">
        <v>34</v>
      </c>
      <c r="F213" s="28">
        <v>6</v>
      </c>
      <c r="G213" s="41"/>
      <c r="H213" s="42">
        <f>ROUND(G213*F213,2)</f>
        <v>0</v>
      </c>
      <c r="I213" s="179">
        <f ca="1" t="shared" si="17"/>
      </c>
      <c r="J213" s="180" t="str">
        <f t="shared" si="21"/>
        <v>200 mmeach</v>
      </c>
      <c r="K213" s="181" t="e">
        <f>MATCH(J213,'[1]Pay Items'!$K$1:$K$505,0)</f>
        <v>#N/A</v>
      </c>
      <c r="L213" s="182" t="str">
        <f ca="1" t="shared" si="18"/>
        <v>,1</v>
      </c>
      <c r="M213" s="182" t="str">
        <f ca="1" t="shared" si="19"/>
        <v>C2</v>
      </c>
      <c r="N213" s="182" t="str">
        <f ca="1" t="shared" si="20"/>
        <v>C2</v>
      </c>
    </row>
    <row r="214" spans="1:14" ht="36" customHeight="1">
      <c r="A214" s="99"/>
      <c r="B214" s="61"/>
      <c r="C214" s="69" t="s">
        <v>20</v>
      </c>
      <c r="D214" s="38"/>
      <c r="E214" s="68"/>
      <c r="F214" s="31"/>
      <c r="G214" s="35"/>
      <c r="H214" s="30"/>
      <c r="I214" s="179" t="str">
        <f ca="1" t="shared" si="17"/>
        <v>LOCKED</v>
      </c>
      <c r="J214" s="180" t="str">
        <f t="shared" si="21"/>
        <v>ADJUSTMENTS</v>
      </c>
      <c r="K214" s="181">
        <f>MATCH(J214,'[1]Pay Items'!$K$1:$K$505,0)</f>
        <v>443</v>
      </c>
      <c r="L214" s="182" t="str">
        <f ca="1" t="shared" si="18"/>
        <v>,1</v>
      </c>
      <c r="M214" s="182" t="str">
        <f ca="1" t="shared" si="19"/>
        <v>F0</v>
      </c>
      <c r="N214" s="182" t="str">
        <f ca="1" t="shared" si="20"/>
        <v>C2</v>
      </c>
    </row>
    <row r="215" spans="1:14" ht="49.5" customHeight="1">
      <c r="A215" s="101" t="s">
        <v>62</v>
      </c>
      <c r="B215" s="61" t="s">
        <v>420</v>
      </c>
      <c r="C215" s="62" t="s">
        <v>93</v>
      </c>
      <c r="D215" s="63" t="s">
        <v>173</v>
      </c>
      <c r="E215" s="39" t="s">
        <v>34</v>
      </c>
      <c r="F215" s="28">
        <v>7</v>
      </c>
      <c r="G215" s="41"/>
      <c r="H215" s="42">
        <f>ROUND(G215*F215,2)</f>
        <v>0</v>
      </c>
      <c r="I215" s="179">
        <f ca="1" t="shared" si="17"/>
      </c>
      <c r="J215" s="180" t="str">
        <f t="shared" si="21"/>
        <v>F001Adjustment of Catch Basins / Manholes FramesCW 3210-R7each</v>
      </c>
      <c r="K215" s="181">
        <f>MATCH(J215,'[1]Pay Items'!$K$1:$K$505,0)</f>
        <v>444</v>
      </c>
      <c r="L215" s="182" t="str">
        <f ca="1" t="shared" si="18"/>
        <v>,1</v>
      </c>
      <c r="M215" s="182" t="str">
        <f ca="1" t="shared" si="19"/>
        <v>C2</v>
      </c>
      <c r="N215" s="182" t="str">
        <f ca="1" t="shared" si="20"/>
        <v>C2</v>
      </c>
    </row>
    <row r="216" spans="1:14" ht="36" customHeight="1">
      <c r="A216" s="71" t="s">
        <v>77</v>
      </c>
      <c r="B216" s="79" t="s">
        <v>543</v>
      </c>
      <c r="C216" s="37" t="s">
        <v>94</v>
      </c>
      <c r="D216" s="38" t="s">
        <v>147</v>
      </c>
      <c r="E216" s="39"/>
      <c r="F216" s="44"/>
      <c r="G216" s="42"/>
      <c r="H216" s="75"/>
      <c r="I216" s="179" t="str">
        <f ca="1" t="shared" si="17"/>
        <v>LOCKED</v>
      </c>
      <c r="J216" s="180" t="str">
        <f t="shared" si="21"/>
        <v>F002Replacing Existing RisersCW 2130-R12</v>
      </c>
      <c r="K216" s="181">
        <f>MATCH(J216,'[1]Pay Items'!$K$1:$K$505,0)</f>
        <v>445</v>
      </c>
      <c r="L216" s="182" t="str">
        <f ca="1" t="shared" si="18"/>
        <v>F0</v>
      </c>
      <c r="M216" s="182" t="str">
        <f ca="1" t="shared" si="19"/>
        <v>C2</v>
      </c>
      <c r="N216" s="182" t="str">
        <f ca="1" t="shared" si="20"/>
        <v>C2</v>
      </c>
    </row>
    <row r="217" spans="1:14" ht="36" customHeight="1">
      <c r="A217" s="71" t="s">
        <v>95</v>
      </c>
      <c r="B217" s="45" t="s">
        <v>28</v>
      </c>
      <c r="C217" s="37" t="s">
        <v>174</v>
      </c>
      <c r="D217" s="38"/>
      <c r="E217" s="39" t="s">
        <v>78</v>
      </c>
      <c r="F217" s="28">
        <v>1</v>
      </c>
      <c r="G217" s="41"/>
      <c r="H217" s="42">
        <f>ROUND(G217*F217,2)</f>
        <v>0</v>
      </c>
      <c r="I217" s="179">
        <f ca="1" t="shared" si="17"/>
      </c>
      <c r="J217" s="180" t="str">
        <f t="shared" si="21"/>
        <v>F002APre-cast Concrete Risersvert. m</v>
      </c>
      <c r="K217" s="181">
        <f>MATCH(J217,'[1]Pay Items'!$K$1:$K$505,0)</f>
        <v>446</v>
      </c>
      <c r="L217" s="182" t="str">
        <f ca="1" t="shared" si="18"/>
        <v>,1</v>
      </c>
      <c r="M217" s="182" t="str">
        <f ca="1" t="shared" si="19"/>
        <v>C2</v>
      </c>
      <c r="N217" s="182" t="str">
        <f ca="1" t="shared" si="20"/>
        <v>C2</v>
      </c>
    </row>
    <row r="218" spans="1:14" ht="36" customHeight="1">
      <c r="A218" s="71" t="s">
        <v>63</v>
      </c>
      <c r="B218" s="79" t="s">
        <v>544</v>
      </c>
      <c r="C218" s="37" t="s">
        <v>96</v>
      </c>
      <c r="D218" s="38" t="s">
        <v>173</v>
      </c>
      <c r="E218" s="39"/>
      <c r="F218" s="44"/>
      <c r="G218" s="43"/>
      <c r="H218" s="75"/>
      <c r="I218" s="179" t="str">
        <f ca="1" t="shared" si="17"/>
        <v>LOCKED</v>
      </c>
      <c r="J218" s="180" t="str">
        <f t="shared" si="21"/>
        <v>F003Lifter RingsCW 3210-R7</v>
      </c>
      <c r="K218" s="181">
        <f>MATCH(J218,'[1]Pay Items'!$K$1:$K$505,0)</f>
        <v>449</v>
      </c>
      <c r="L218" s="182" t="str">
        <f ca="1" t="shared" si="18"/>
        <v>F0</v>
      </c>
      <c r="M218" s="182" t="str">
        <f ca="1" t="shared" si="19"/>
        <v>G</v>
      </c>
      <c r="N218" s="182" t="str">
        <f ca="1" t="shared" si="20"/>
        <v>C2</v>
      </c>
    </row>
    <row r="219" spans="1:14" ht="36" customHeight="1">
      <c r="A219" s="71" t="s">
        <v>64</v>
      </c>
      <c r="B219" s="45" t="s">
        <v>28</v>
      </c>
      <c r="C219" s="37" t="s">
        <v>175</v>
      </c>
      <c r="D219" s="38"/>
      <c r="E219" s="39" t="s">
        <v>34</v>
      </c>
      <c r="F219" s="28">
        <v>2</v>
      </c>
      <c r="G219" s="41"/>
      <c r="H219" s="42">
        <f>ROUND(G219*F219,2)</f>
        <v>0</v>
      </c>
      <c r="I219" s="179">
        <f ca="1" t="shared" si="17"/>
      </c>
      <c r="J219" s="180" t="str">
        <f t="shared" si="21"/>
        <v>F00551 mmeach</v>
      </c>
      <c r="K219" s="181">
        <f>MATCH(J219,'[1]Pay Items'!$K$1:$K$505,0)</f>
        <v>451</v>
      </c>
      <c r="L219" s="182" t="str">
        <f ca="1" t="shared" si="18"/>
        <v>,1</v>
      </c>
      <c r="M219" s="182" t="str">
        <f ca="1" t="shared" si="19"/>
        <v>C2</v>
      </c>
      <c r="N219" s="182" t="str">
        <f ca="1" t="shared" si="20"/>
        <v>C2</v>
      </c>
    </row>
    <row r="220" spans="1:14" ht="36" customHeight="1">
      <c r="A220" s="146" t="s">
        <v>79</v>
      </c>
      <c r="B220" s="141" t="s">
        <v>545</v>
      </c>
      <c r="C220" s="142" t="s">
        <v>97</v>
      </c>
      <c r="D220" s="143" t="s">
        <v>173</v>
      </c>
      <c r="E220" s="144" t="s">
        <v>34</v>
      </c>
      <c r="F220" s="154">
        <v>3</v>
      </c>
      <c r="G220" s="148"/>
      <c r="H220" s="149">
        <f>ROUND(G220*F220,2)</f>
        <v>0</v>
      </c>
      <c r="I220" s="179">
        <f ca="1" t="shared" si="17"/>
      </c>
      <c r="J220" s="180" t="str">
        <f t="shared" si="21"/>
        <v>F009Adjustment of Valve BoxesCW 3210-R7each</v>
      </c>
      <c r="K220" s="181">
        <f>MATCH(J220,'[1]Pay Items'!$K$1:$K$505,0)</f>
        <v>455</v>
      </c>
      <c r="L220" s="182" t="str">
        <f ca="1" t="shared" si="18"/>
        <v>,1</v>
      </c>
      <c r="M220" s="182" t="str">
        <f ca="1" t="shared" si="19"/>
        <v>C2</v>
      </c>
      <c r="N220" s="182" t="str">
        <f ca="1" t="shared" si="20"/>
        <v>C2</v>
      </c>
    </row>
    <row r="221" spans="1:14" ht="36" customHeight="1">
      <c r="A221" s="103"/>
      <c r="B221" s="61"/>
      <c r="C221" s="70" t="s">
        <v>21</v>
      </c>
      <c r="D221" s="63"/>
      <c r="E221" s="64"/>
      <c r="F221" s="31"/>
      <c r="G221" s="35"/>
      <c r="H221" s="30"/>
      <c r="I221" s="179" t="str">
        <f ca="1" t="shared" si="17"/>
        <v>LOCKED</v>
      </c>
      <c r="J221" s="180" t="str">
        <f t="shared" si="21"/>
        <v>LANDSCAPING</v>
      </c>
      <c r="K221" s="181">
        <f>MATCH(J221,'[1]Pay Items'!$K$1:$K$505,0)</f>
        <v>475</v>
      </c>
      <c r="L221" s="182" t="str">
        <f ca="1" t="shared" si="18"/>
        <v>,1</v>
      </c>
      <c r="M221" s="182" t="str">
        <f ca="1" t="shared" si="19"/>
        <v>F0</v>
      </c>
      <c r="N221" s="182" t="str">
        <f ca="1" t="shared" si="20"/>
        <v>C2</v>
      </c>
    </row>
    <row r="222" spans="1:14" ht="36" customHeight="1">
      <c r="A222" s="106" t="s">
        <v>66</v>
      </c>
      <c r="B222" s="61" t="s">
        <v>632</v>
      </c>
      <c r="C222" s="62" t="s">
        <v>67</v>
      </c>
      <c r="D222" s="63" t="s">
        <v>176</v>
      </c>
      <c r="E222" s="64"/>
      <c r="F222" s="31"/>
      <c r="G222" s="35"/>
      <c r="H222" s="30"/>
      <c r="I222" s="179" t="str">
        <f ca="1" t="shared" si="17"/>
        <v>LOCKED</v>
      </c>
      <c r="J222" s="180" t="str">
        <f t="shared" si="21"/>
        <v>G001SoddingCW 3510-R9</v>
      </c>
      <c r="K222" s="181">
        <f>MATCH(J222,'[1]Pay Items'!$K$1:$K$505,0)</f>
        <v>476</v>
      </c>
      <c r="L222" s="182" t="str">
        <f ca="1" t="shared" si="18"/>
        <v>,1</v>
      </c>
      <c r="M222" s="182" t="str">
        <f ca="1" t="shared" si="19"/>
        <v>F0</v>
      </c>
      <c r="N222" s="182" t="str">
        <f ca="1" t="shared" si="20"/>
        <v>C2</v>
      </c>
    </row>
    <row r="223" spans="1:14" ht="36" customHeight="1">
      <c r="A223" s="106" t="s">
        <v>177</v>
      </c>
      <c r="B223" s="65" t="s">
        <v>28</v>
      </c>
      <c r="C223" s="62" t="s">
        <v>178</v>
      </c>
      <c r="D223" s="63"/>
      <c r="E223" s="64" t="s">
        <v>27</v>
      </c>
      <c r="F223" s="28">
        <v>200</v>
      </c>
      <c r="G223" s="29"/>
      <c r="H223" s="30">
        <f>ROUND(G223*F223,2)</f>
        <v>0</v>
      </c>
      <c r="I223" s="179">
        <f ca="1" t="shared" si="17"/>
      </c>
      <c r="J223" s="180" t="str">
        <f t="shared" si="21"/>
        <v>G002width &lt; 600 mmm²</v>
      </c>
      <c r="K223" s="181">
        <f>MATCH(J223,'[1]Pay Items'!$K$1:$K$505,0)</f>
        <v>477</v>
      </c>
      <c r="L223" s="182" t="str">
        <f ca="1" t="shared" si="18"/>
        <v>,1</v>
      </c>
      <c r="M223" s="182" t="str">
        <f ca="1" t="shared" si="19"/>
        <v>C2</v>
      </c>
      <c r="N223" s="182" t="str">
        <f ca="1" t="shared" si="20"/>
        <v>C2</v>
      </c>
    </row>
    <row r="224" spans="1:14" ht="36" customHeight="1">
      <c r="A224" s="106" t="s">
        <v>68</v>
      </c>
      <c r="B224" s="65" t="s">
        <v>37</v>
      </c>
      <c r="C224" s="62" t="s">
        <v>179</v>
      </c>
      <c r="D224" s="63"/>
      <c r="E224" s="64" t="s">
        <v>27</v>
      </c>
      <c r="F224" s="28">
        <v>2200</v>
      </c>
      <c r="G224" s="29"/>
      <c r="H224" s="30">
        <f>ROUND(G224*F224,2)</f>
        <v>0</v>
      </c>
      <c r="I224" s="179">
        <f ca="1" t="shared" si="17"/>
      </c>
      <c r="J224" s="180" t="str">
        <f t="shared" si="21"/>
        <v>G003width &gt; or = 600 mmm²</v>
      </c>
      <c r="K224" s="181">
        <f>MATCH(J224,'[1]Pay Items'!$K$1:$K$505,0)</f>
        <v>478</v>
      </c>
      <c r="L224" s="182" t="str">
        <f ca="1" t="shared" si="18"/>
        <v>,1</v>
      </c>
      <c r="M224" s="182" t="str">
        <f ca="1" t="shared" si="19"/>
        <v>C2</v>
      </c>
      <c r="N224" s="182" t="str">
        <f ca="1" t="shared" si="20"/>
        <v>C2</v>
      </c>
    </row>
    <row r="225" spans="1:14" ht="49.5" customHeight="1" thickBot="1">
      <c r="A225" s="173"/>
      <c r="B225" s="6" t="str">
        <f>+B159</f>
        <v>C</v>
      </c>
      <c r="C225" s="207" t="str">
        <f>+C159</f>
        <v>ASPHALT RECONSTRUCTION:  WOODHAVEN BOULEVARD - EMO AVENUE TO ASSINIBOINE AVENUE </v>
      </c>
      <c r="D225" s="208"/>
      <c r="E225" s="208"/>
      <c r="F225" s="209"/>
      <c r="G225" s="7" t="s">
        <v>182</v>
      </c>
      <c r="H225" s="104">
        <f>SUM(H160:H224)</f>
        <v>0</v>
      </c>
      <c r="I225" s="179" t="str">
        <f ca="1" t="shared" si="17"/>
        <v>LOCKED</v>
      </c>
      <c r="J225" s="180" t="str">
        <f t="shared" si="21"/>
        <v>ASPHALT RECONSTRUCTION: WOODHAVEN BOULEVARD - EMO AVENUE TO ASSINIBOINE AVENUE</v>
      </c>
      <c r="K225" s="181" t="e">
        <f>MATCH(J225,'[1]Pay Items'!$K$1:$K$505,0)</f>
        <v>#N/A</v>
      </c>
      <c r="L225" s="182" t="str">
        <f ca="1" t="shared" si="18"/>
        <v>F0</v>
      </c>
      <c r="M225" s="182" t="str">
        <f ca="1" t="shared" si="19"/>
        <v>C2</v>
      </c>
      <c r="N225" s="182" t="str">
        <f ca="1" t="shared" si="20"/>
        <v>C2</v>
      </c>
    </row>
    <row r="226" spans="1:14" ht="36" customHeight="1" thickTop="1">
      <c r="A226" s="108"/>
      <c r="B226" s="18" t="s">
        <v>15</v>
      </c>
      <c r="C226" s="205" t="s">
        <v>546</v>
      </c>
      <c r="D226" s="205"/>
      <c r="E226" s="205"/>
      <c r="F226" s="205"/>
      <c r="G226" s="205"/>
      <c r="H226" s="206"/>
      <c r="I226" s="179" t="str">
        <f ca="1" t="shared" si="17"/>
        <v>LOCKED</v>
      </c>
      <c r="J226" s="180" t="str">
        <f t="shared" si="21"/>
        <v>REHABILITATION: SUTHERLAND AVENUE FROM HIGGINS AVENUE TO STEPHENS STREET</v>
      </c>
      <c r="K226" s="181" t="e">
        <f>MATCH(J226,'[1]Pay Items'!$K$1:$K$505,0)</f>
        <v>#N/A</v>
      </c>
      <c r="L226" s="182" t="str">
        <f ca="1" t="shared" si="18"/>
        <v>F0</v>
      </c>
      <c r="M226" s="182" t="str">
        <f ca="1" t="shared" si="19"/>
        <v>F0</v>
      </c>
      <c r="N226" s="182" t="str">
        <f ca="1" t="shared" si="20"/>
        <v>F0</v>
      </c>
    </row>
    <row r="227" spans="1:14" ht="36" customHeight="1">
      <c r="A227" s="97"/>
      <c r="B227" s="83"/>
      <c r="C227" s="19" t="s">
        <v>17</v>
      </c>
      <c r="D227" s="20"/>
      <c r="E227" s="21" t="s">
        <v>2</v>
      </c>
      <c r="F227" s="21" t="s">
        <v>2</v>
      </c>
      <c r="G227" s="46" t="s">
        <v>2</v>
      </c>
      <c r="H227" s="98"/>
      <c r="I227" s="179" t="str">
        <f ca="1" t="shared" si="17"/>
        <v>LOCKED</v>
      </c>
      <c r="J227" s="180" t="str">
        <f t="shared" si="21"/>
        <v>EARTH AND BASE WORKS</v>
      </c>
      <c r="K227" s="181">
        <f>MATCH(J227,'[1]Pay Items'!$K$1:$K$505,0)</f>
        <v>3</v>
      </c>
      <c r="L227" s="182" t="str">
        <f ca="1" t="shared" si="18"/>
        <v>G</v>
      </c>
      <c r="M227" s="182" t="str">
        <f ca="1" t="shared" si="19"/>
        <v>C2</v>
      </c>
      <c r="N227" s="182" t="str">
        <f ca="1" t="shared" si="20"/>
        <v>C2</v>
      </c>
    </row>
    <row r="228" spans="1:14" ht="36" customHeight="1">
      <c r="A228" s="71" t="s">
        <v>100</v>
      </c>
      <c r="B228" s="79" t="s">
        <v>369</v>
      </c>
      <c r="C228" s="37" t="s">
        <v>101</v>
      </c>
      <c r="D228" s="38" t="s">
        <v>180</v>
      </c>
      <c r="E228" s="39" t="s">
        <v>26</v>
      </c>
      <c r="F228" s="28">
        <v>200</v>
      </c>
      <c r="G228" s="41"/>
      <c r="H228" s="42">
        <f>ROUND(G228*F228,2)</f>
        <v>0</v>
      </c>
      <c r="I228" s="179">
        <f ca="1" t="shared" si="17"/>
      </c>
      <c r="J228" s="180" t="str">
        <f t="shared" si="21"/>
        <v>A003ExcavationCW 3110-R17m³</v>
      </c>
      <c r="K228" s="181">
        <f>MATCH(J228,'[1]Pay Items'!$K$1:$K$505,0)</f>
        <v>6</v>
      </c>
      <c r="L228" s="182" t="str">
        <f ca="1" t="shared" si="18"/>
        <v>,1</v>
      </c>
      <c r="M228" s="182" t="str">
        <f ca="1" t="shared" si="19"/>
        <v>C2</v>
      </c>
      <c r="N228" s="182" t="str">
        <f ca="1" t="shared" si="20"/>
        <v>C2</v>
      </c>
    </row>
    <row r="229" spans="1:14" ht="36" customHeight="1">
      <c r="A229" s="78" t="s">
        <v>102</v>
      </c>
      <c r="B229" s="79" t="s">
        <v>370</v>
      </c>
      <c r="C229" s="37" t="s">
        <v>103</v>
      </c>
      <c r="D229" s="38" t="s">
        <v>180</v>
      </c>
      <c r="E229" s="39" t="s">
        <v>27</v>
      </c>
      <c r="F229" s="28">
        <v>1100</v>
      </c>
      <c r="G229" s="41"/>
      <c r="H229" s="42">
        <f>ROUND(G229*F229,2)</f>
        <v>0</v>
      </c>
      <c r="I229" s="179">
        <f ca="1" t="shared" si="17"/>
      </c>
      <c r="J229" s="180" t="str">
        <f t="shared" si="21"/>
        <v>A004Sub-Grade CompactionCW 3110-R17m²</v>
      </c>
      <c r="K229" s="181">
        <f>MATCH(J229,'[1]Pay Items'!$K$1:$K$505,0)</f>
        <v>7</v>
      </c>
      <c r="L229" s="182" t="str">
        <f ca="1" t="shared" si="18"/>
        <v>,1</v>
      </c>
      <c r="M229" s="182" t="str">
        <f ca="1" t="shared" si="19"/>
        <v>C2</v>
      </c>
      <c r="N229" s="182" t="str">
        <f ca="1" t="shared" si="20"/>
        <v>C2</v>
      </c>
    </row>
    <row r="230" spans="1:14" ht="49.5" customHeight="1">
      <c r="A230" s="109" t="s">
        <v>30</v>
      </c>
      <c r="B230" s="24" t="s">
        <v>371</v>
      </c>
      <c r="C230" s="25" t="s">
        <v>31</v>
      </c>
      <c r="D230" s="26" t="s">
        <v>206</v>
      </c>
      <c r="E230" s="27" t="s">
        <v>26</v>
      </c>
      <c r="F230" s="28">
        <v>300</v>
      </c>
      <c r="G230" s="29"/>
      <c r="H230" s="30">
        <f>ROUND(G230*F230,2)</f>
        <v>0</v>
      </c>
      <c r="I230" s="179">
        <f ca="1" t="shared" si="17"/>
      </c>
      <c r="J230" s="180" t="str">
        <f t="shared" si="21"/>
        <v>A010Supplying and Placing Base Course MaterialCW 3110-R15m³</v>
      </c>
      <c r="K230" s="181" t="e">
        <f>MATCH(J230,'[1]Pay Items'!$K$1:$K$505,0)</f>
        <v>#N/A</v>
      </c>
      <c r="L230" s="182" t="str">
        <f ca="1" t="shared" si="18"/>
        <v>,1</v>
      </c>
      <c r="M230" s="182" t="str">
        <f ca="1" t="shared" si="19"/>
        <v>C2</v>
      </c>
      <c r="N230" s="182" t="str">
        <f ca="1" t="shared" si="20"/>
        <v>C2</v>
      </c>
    </row>
    <row r="231" spans="1:14" ht="36" customHeight="1">
      <c r="A231" s="110" t="s">
        <v>32</v>
      </c>
      <c r="B231" s="24" t="s">
        <v>289</v>
      </c>
      <c r="C231" s="25" t="s">
        <v>33</v>
      </c>
      <c r="D231" s="26" t="s">
        <v>206</v>
      </c>
      <c r="E231" s="27" t="s">
        <v>27</v>
      </c>
      <c r="F231" s="28">
        <v>1000</v>
      </c>
      <c r="G231" s="29"/>
      <c r="H231" s="30">
        <f>ROUND(G231*F231,2)</f>
        <v>0</v>
      </c>
      <c r="I231" s="179">
        <f ca="1" t="shared" si="17"/>
      </c>
      <c r="J231" s="180" t="str">
        <f t="shared" si="21"/>
        <v>A012Grading of BoulevardsCW 3110-R15m²</v>
      </c>
      <c r="K231" s="181" t="e">
        <f>MATCH(J231,'[1]Pay Items'!$K$1:$K$505,0)</f>
        <v>#N/A</v>
      </c>
      <c r="L231" s="182" t="str">
        <f ca="1" t="shared" si="18"/>
        <v>,1</v>
      </c>
      <c r="M231" s="182" t="str">
        <f ca="1" t="shared" si="19"/>
        <v>C2</v>
      </c>
      <c r="N231" s="182" t="str">
        <f ca="1" t="shared" si="20"/>
        <v>C2</v>
      </c>
    </row>
    <row r="232" spans="1:14" ht="36" customHeight="1">
      <c r="A232" s="97"/>
      <c r="B232" s="24"/>
      <c r="C232" s="33" t="s">
        <v>110</v>
      </c>
      <c r="D232" s="20"/>
      <c r="E232" s="34"/>
      <c r="F232" s="74"/>
      <c r="G232" s="46"/>
      <c r="H232" s="98"/>
      <c r="I232" s="179" t="str">
        <f ca="1" t="shared" si="17"/>
        <v>LOCKED</v>
      </c>
      <c r="J232" s="180" t="str">
        <f t="shared" si="21"/>
        <v>ROADWORKS - REMOVALS / RENEWALS</v>
      </c>
      <c r="K232" s="181" t="e">
        <f>MATCH(J232,'[1]Pay Items'!$K$1:$K$505,0)</f>
        <v>#N/A</v>
      </c>
      <c r="L232" s="182" t="str">
        <f ca="1" t="shared" si="18"/>
        <v>,1</v>
      </c>
      <c r="M232" s="182" t="str">
        <f ca="1" t="shared" si="19"/>
        <v>C2</v>
      </c>
      <c r="N232" s="182" t="str">
        <f ca="1" t="shared" si="20"/>
        <v>C2</v>
      </c>
    </row>
    <row r="233" spans="1:14" ht="36" customHeight="1">
      <c r="A233" s="72" t="s">
        <v>70</v>
      </c>
      <c r="B233" s="79" t="s">
        <v>372</v>
      </c>
      <c r="C233" s="37" t="s">
        <v>71</v>
      </c>
      <c r="D233" s="38" t="s">
        <v>180</v>
      </c>
      <c r="E233" s="39"/>
      <c r="F233" s="40"/>
      <c r="G233" s="43"/>
      <c r="H233" s="42"/>
      <c r="I233" s="179" t="str">
        <f ca="1" t="shared" si="17"/>
        <v>LOCKED</v>
      </c>
      <c r="J233" s="180" t="str">
        <f t="shared" si="21"/>
        <v>B001Pavement RemovalCW 3110-R17</v>
      </c>
      <c r="K233" s="181">
        <f>MATCH(J233,'[1]Pay Items'!$K$1:$K$505,0)</f>
        <v>50</v>
      </c>
      <c r="L233" s="182" t="str">
        <f ca="1" t="shared" si="18"/>
        <v>F0</v>
      </c>
      <c r="M233" s="182" t="str">
        <f ca="1" t="shared" si="19"/>
        <v>G</v>
      </c>
      <c r="N233" s="182" t="str">
        <f ca="1" t="shared" si="20"/>
        <v>C2</v>
      </c>
    </row>
    <row r="234" spans="1:14" ht="36" customHeight="1">
      <c r="A234" s="72" t="s">
        <v>72</v>
      </c>
      <c r="B234" s="45" t="s">
        <v>28</v>
      </c>
      <c r="C234" s="37" t="s">
        <v>73</v>
      </c>
      <c r="D234" s="38" t="s">
        <v>2</v>
      </c>
      <c r="E234" s="39" t="s">
        <v>27</v>
      </c>
      <c r="F234" s="28">
        <v>500</v>
      </c>
      <c r="G234" s="41"/>
      <c r="H234" s="42">
        <f>ROUND(G234*F234,2)</f>
        <v>0</v>
      </c>
      <c r="I234" s="179">
        <f ca="1" t="shared" si="17"/>
      </c>
      <c r="J234" s="180" t="str">
        <f t="shared" si="21"/>
        <v>B002Concrete Pavementm²</v>
      </c>
      <c r="K234" s="181">
        <f>MATCH(J234,'[1]Pay Items'!$K$1:$K$505,0)</f>
        <v>51</v>
      </c>
      <c r="L234" s="182" t="str">
        <f ca="1" t="shared" si="18"/>
        <v>,1</v>
      </c>
      <c r="M234" s="182" t="str">
        <f ca="1" t="shared" si="19"/>
        <v>C2</v>
      </c>
      <c r="N234" s="182" t="str">
        <f ca="1" t="shared" si="20"/>
        <v>C2</v>
      </c>
    </row>
    <row r="235" spans="1:14" ht="36" customHeight="1">
      <c r="A235" s="72" t="s">
        <v>35</v>
      </c>
      <c r="B235" s="79" t="s">
        <v>373</v>
      </c>
      <c r="C235" s="37" t="s">
        <v>36</v>
      </c>
      <c r="D235" s="38" t="s">
        <v>181</v>
      </c>
      <c r="E235" s="39"/>
      <c r="F235" s="40"/>
      <c r="G235" s="43"/>
      <c r="H235" s="42"/>
      <c r="I235" s="179" t="str">
        <f ca="1" t="shared" si="17"/>
        <v>LOCKED</v>
      </c>
      <c r="J235" s="180" t="str">
        <f t="shared" si="21"/>
        <v>B017Partial Slab PatchesCW 3230-R7</v>
      </c>
      <c r="K235" s="181">
        <f>MATCH(J235,'[1]Pay Items'!$K$1:$K$505,0)</f>
        <v>66</v>
      </c>
      <c r="L235" s="182" t="str">
        <f ca="1" t="shared" si="18"/>
        <v>F0</v>
      </c>
      <c r="M235" s="182" t="str">
        <f ca="1" t="shared" si="19"/>
        <v>G</v>
      </c>
      <c r="N235" s="182" t="str">
        <f ca="1" t="shared" si="20"/>
        <v>C2</v>
      </c>
    </row>
    <row r="236" spans="1:14" ht="36" customHeight="1">
      <c r="A236" s="72" t="s">
        <v>547</v>
      </c>
      <c r="B236" s="45" t="s">
        <v>28</v>
      </c>
      <c r="C236" s="37" t="s">
        <v>549</v>
      </c>
      <c r="D236" s="38" t="s">
        <v>2</v>
      </c>
      <c r="E236" s="39" t="s">
        <v>27</v>
      </c>
      <c r="F236" s="28">
        <v>20</v>
      </c>
      <c r="G236" s="41"/>
      <c r="H236" s="42">
        <f>ROUND(G236*F236,2)</f>
        <v>0</v>
      </c>
      <c r="I236" s="179">
        <f ca="1" t="shared" si="17"/>
      </c>
      <c r="J236" s="180" t="str">
        <f t="shared" si="21"/>
        <v>B026200 mm Concrete Pavement (Type A)m²</v>
      </c>
      <c r="K236" s="181">
        <f>MATCH(J236,'[1]Pay Items'!$K$1:$K$505,0)</f>
        <v>75</v>
      </c>
      <c r="L236" s="182" t="str">
        <f ca="1" t="shared" si="18"/>
        <v>,1</v>
      </c>
      <c r="M236" s="182" t="str">
        <f ca="1" t="shared" si="19"/>
        <v>C2</v>
      </c>
      <c r="N236" s="182" t="str">
        <f ca="1" t="shared" si="20"/>
        <v>C2</v>
      </c>
    </row>
    <row r="237" spans="1:14" ht="36" customHeight="1">
      <c r="A237" s="72" t="s">
        <v>550</v>
      </c>
      <c r="B237" s="45" t="s">
        <v>37</v>
      </c>
      <c r="C237" s="37" t="s">
        <v>551</v>
      </c>
      <c r="D237" s="38" t="s">
        <v>2</v>
      </c>
      <c r="E237" s="39" t="s">
        <v>27</v>
      </c>
      <c r="F237" s="28">
        <v>25</v>
      </c>
      <c r="G237" s="41"/>
      <c r="H237" s="42">
        <f>ROUND(G237*F237,2)</f>
        <v>0</v>
      </c>
      <c r="I237" s="179">
        <f ca="1" t="shared" si="17"/>
      </c>
      <c r="J237" s="180" t="str">
        <f t="shared" si="21"/>
        <v>B029200 mm Concrete Pavement (Type D)m²</v>
      </c>
      <c r="K237" s="181">
        <f>MATCH(J237,'[1]Pay Items'!$K$1:$K$505,0)</f>
        <v>78</v>
      </c>
      <c r="L237" s="182" t="str">
        <f ca="1" t="shared" si="18"/>
        <v>,1</v>
      </c>
      <c r="M237" s="182" t="str">
        <f ca="1" t="shared" si="19"/>
        <v>C2</v>
      </c>
      <c r="N237" s="182" t="str">
        <f ca="1" t="shared" si="20"/>
        <v>C2</v>
      </c>
    </row>
    <row r="238" spans="1:14" ht="36" customHeight="1">
      <c r="A238" s="72" t="s">
        <v>552</v>
      </c>
      <c r="B238" s="79" t="s">
        <v>375</v>
      </c>
      <c r="C238" s="37" t="s">
        <v>553</v>
      </c>
      <c r="D238" s="38" t="s">
        <v>232</v>
      </c>
      <c r="E238" s="39"/>
      <c r="F238" s="40"/>
      <c r="G238" s="43"/>
      <c r="H238" s="42"/>
      <c r="I238" s="179" t="str">
        <f ca="1" t="shared" si="17"/>
        <v>LOCKED</v>
      </c>
      <c r="J238" s="180" t="str">
        <f t="shared" si="21"/>
        <v>B100rMiscellaneous Concrete Slab RemovalCW 3235-R9</v>
      </c>
      <c r="K238" s="181">
        <f>MATCH(J238,'[1]Pay Items'!$K$1:$K$505,0)</f>
        <v>151</v>
      </c>
      <c r="L238" s="182" t="str">
        <f ca="1" t="shared" si="18"/>
        <v>F0</v>
      </c>
      <c r="M238" s="182" t="str">
        <f ca="1" t="shared" si="19"/>
        <v>G</v>
      </c>
      <c r="N238" s="182" t="str">
        <f ca="1" t="shared" si="20"/>
        <v>C2</v>
      </c>
    </row>
    <row r="239" spans="1:14" ht="36" customHeight="1">
      <c r="A239" s="72" t="s">
        <v>554</v>
      </c>
      <c r="B239" s="45" t="s">
        <v>28</v>
      </c>
      <c r="C239" s="37" t="s">
        <v>113</v>
      </c>
      <c r="D239" s="38" t="s">
        <v>2</v>
      </c>
      <c r="E239" s="39" t="s">
        <v>27</v>
      </c>
      <c r="F239" s="28">
        <v>500</v>
      </c>
      <c r="G239" s="41"/>
      <c r="H239" s="42">
        <f>ROUND(G239*F239,2)</f>
        <v>0</v>
      </c>
      <c r="I239" s="179">
        <f ca="1" t="shared" si="17"/>
      </c>
      <c r="J239" s="180" t="str">
        <f t="shared" si="21"/>
        <v>B104r100 mm Sidewalkm²</v>
      </c>
      <c r="K239" s="181">
        <f>MATCH(J239,'[1]Pay Items'!$K$1:$K$505,0)</f>
        <v>155</v>
      </c>
      <c r="L239" s="182" t="str">
        <f ca="1" t="shared" si="18"/>
        <v>,1</v>
      </c>
      <c r="M239" s="182" t="str">
        <f ca="1" t="shared" si="19"/>
        <v>C2</v>
      </c>
      <c r="N239" s="182" t="str">
        <f ca="1" t="shared" si="20"/>
        <v>C2</v>
      </c>
    </row>
    <row r="240" spans="1:14" ht="36" customHeight="1">
      <c r="A240" s="72" t="s">
        <v>555</v>
      </c>
      <c r="B240" s="45" t="s">
        <v>37</v>
      </c>
      <c r="C240" s="37" t="s">
        <v>556</v>
      </c>
      <c r="D240" s="38" t="s">
        <v>2</v>
      </c>
      <c r="E240" s="39" t="s">
        <v>27</v>
      </c>
      <c r="F240" s="28">
        <v>10</v>
      </c>
      <c r="G240" s="41"/>
      <c r="H240" s="42">
        <f>ROUND(G240*F240,2)</f>
        <v>0</v>
      </c>
      <c r="I240" s="179">
        <f ca="1" t="shared" si="17"/>
      </c>
      <c r="J240" s="180" t="str">
        <f t="shared" si="21"/>
        <v>B105rBullnosem²</v>
      </c>
      <c r="K240" s="181">
        <f>MATCH(J240,'[1]Pay Items'!$K$1:$K$505,0)</f>
        <v>157</v>
      </c>
      <c r="L240" s="182" t="str">
        <f ca="1" t="shared" si="18"/>
        <v>,1</v>
      </c>
      <c r="M240" s="182" t="str">
        <f ca="1" t="shared" si="19"/>
        <v>C2</v>
      </c>
      <c r="N240" s="182" t="str">
        <f ca="1" t="shared" si="20"/>
        <v>C2</v>
      </c>
    </row>
    <row r="241" spans="1:14" ht="36" customHeight="1">
      <c r="A241" s="72" t="s">
        <v>557</v>
      </c>
      <c r="B241" s="45" t="s">
        <v>49</v>
      </c>
      <c r="C241" s="37" t="s">
        <v>558</v>
      </c>
      <c r="D241" s="38" t="s">
        <v>2</v>
      </c>
      <c r="E241" s="39" t="s">
        <v>27</v>
      </c>
      <c r="F241" s="28">
        <v>70</v>
      </c>
      <c r="G241" s="41"/>
      <c r="H241" s="42">
        <f>ROUND(G241*F241,2)</f>
        <v>0</v>
      </c>
      <c r="I241" s="179">
        <f ca="1" t="shared" si="17"/>
      </c>
      <c r="J241" s="180" t="str">
        <f t="shared" si="21"/>
        <v>B106rMonolithic Curb and Sidewalkm²</v>
      </c>
      <c r="K241" s="181">
        <f>MATCH(J241,'[1]Pay Items'!$K$1:$K$505,0)</f>
        <v>158</v>
      </c>
      <c r="L241" s="182" t="str">
        <f ca="1" t="shared" si="18"/>
        <v>,1</v>
      </c>
      <c r="M241" s="182" t="str">
        <f ca="1" t="shared" si="19"/>
        <v>C2</v>
      </c>
      <c r="N241" s="182" t="str">
        <f ca="1" t="shared" si="20"/>
        <v>C2</v>
      </c>
    </row>
    <row r="242" spans="1:14" ht="36" customHeight="1">
      <c r="A242" s="72" t="s">
        <v>559</v>
      </c>
      <c r="B242" s="79" t="s">
        <v>376</v>
      </c>
      <c r="C242" s="37" t="s">
        <v>560</v>
      </c>
      <c r="D242" s="38" t="s">
        <v>273</v>
      </c>
      <c r="E242" s="39"/>
      <c r="F242" s="40"/>
      <c r="G242" s="43"/>
      <c r="H242" s="42"/>
      <c r="I242" s="179" t="str">
        <f ca="1" t="shared" si="17"/>
        <v>LOCKED</v>
      </c>
      <c r="J242" s="180" t="str">
        <f t="shared" si="21"/>
        <v>B126rConcrete Curb RemovalCW 3240-R10</v>
      </c>
      <c r="K242" s="181">
        <f>MATCH(J242,'[1]Pay Items'!$K$1:$K$505,0)</f>
        <v>184</v>
      </c>
      <c r="L242" s="182" t="str">
        <f ca="1" t="shared" si="18"/>
        <v>F0</v>
      </c>
      <c r="M242" s="182" t="str">
        <f ca="1" t="shared" si="19"/>
        <v>G</v>
      </c>
      <c r="N242" s="182" t="str">
        <f ca="1" t="shared" si="20"/>
        <v>C2</v>
      </c>
    </row>
    <row r="243" spans="1:14" ht="36" customHeight="1">
      <c r="A243" s="72" t="s">
        <v>561</v>
      </c>
      <c r="B243" s="45" t="s">
        <v>28</v>
      </c>
      <c r="C243" s="37" t="s">
        <v>633</v>
      </c>
      <c r="D243" s="38" t="s">
        <v>2</v>
      </c>
      <c r="E243" s="39" t="s">
        <v>48</v>
      </c>
      <c r="F243" s="28">
        <v>330</v>
      </c>
      <c r="G243" s="41"/>
      <c r="H243" s="42">
        <f>ROUND(G243*F243,2)</f>
        <v>0</v>
      </c>
      <c r="I243" s="179">
        <f ca="1" t="shared" si="17"/>
      </c>
      <c r="J243" s="180" t="str">
        <f t="shared" si="21"/>
        <v>B127rBarrier Separatem</v>
      </c>
      <c r="K243" s="181" t="e">
        <f>MATCH(J243,'[1]Pay Items'!$K$1:$K$505,0)</f>
        <v>#N/A</v>
      </c>
      <c r="L243" s="182" t="str">
        <f ca="1" t="shared" si="18"/>
        <v>,1</v>
      </c>
      <c r="M243" s="182" t="str">
        <f ca="1" t="shared" si="19"/>
        <v>C2</v>
      </c>
      <c r="N243" s="182" t="str">
        <f ca="1" t="shared" si="20"/>
        <v>C2</v>
      </c>
    </row>
    <row r="244" spans="1:14" ht="36" customHeight="1">
      <c r="A244" s="72" t="s">
        <v>562</v>
      </c>
      <c r="B244" s="45" t="s">
        <v>37</v>
      </c>
      <c r="C244" s="37" t="s">
        <v>563</v>
      </c>
      <c r="D244" s="38" t="s">
        <v>2</v>
      </c>
      <c r="E244" s="39" t="s">
        <v>48</v>
      </c>
      <c r="F244" s="28">
        <v>9</v>
      </c>
      <c r="G244" s="41"/>
      <c r="H244" s="42">
        <f>ROUND(G244*F244,2)</f>
        <v>0</v>
      </c>
      <c r="I244" s="179">
        <f ca="1" t="shared" si="17"/>
      </c>
      <c r="J244" s="180" t="str">
        <f t="shared" si="21"/>
        <v>B132rCurb Rampm</v>
      </c>
      <c r="K244" s="181">
        <f>MATCH(J244,'[1]Pay Items'!$K$1:$K$505,0)</f>
        <v>190</v>
      </c>
      <c r="L244" s="182" t="str">
        <f ca="1" t="shared" si="18"/>
        <v>,1</v>
      </c>
      <c r="M244" s="182" t="str">
        <f ca="1" t="shared" si="19"/>
        <v>C2</v>
      </c>
      <c r="N244" s="182" t="str">
        <f ca="1" t="shared" si="20"/>
        <v>C2</v>
      </c>
    </row>
    <row r="245" spans="1:14" ht="36" customHeight="1">
      <c r="A245" s="72" t="s">
        <v>564</v>
      </c>
      <c r="B245" s="79" t="s">
        <v>377</v>
      </c>
      <c r="C245" s="37" t="s">
        <v>565</v>
      </c>
      <c r="D245" s="38" t="s">
        <v>232</v>
      </c>
      <c r="E245" s="39"/>
      <c r="F245" s="40"/>
      <c r="G245" s="43"/>
      <c r="H245" s="42"/>
      <c r="I245" s="179" t="str">
        <f ca="1" t="shared" si="17"/>
        <v>LOCKED</v>
      </c>
      <c r="J245" s="180" t="str">
        <f t="shared" si="21"/>
        <v>B107iMiscellaneous Concrete Slab InstallationCW 3235-R9</v>
      </c>
      <c r="K245" s="181">
        <f>MATCH(J245,'[1]Pay Items'!$K$1:$K$505,0)</f>
        <v>159</v>
      </c>
      <c r="L245" s="182" t="str">
        <f ca="1" t="shared" si="18"/>
        <v>F0</v>
      </c>
      <c r="M245" s="182" t="str">
        <f ca="1" t="shared" si="19"/>
        <v>G</v>
      </c>
      <c r="N245" s="182" t="str">
        <f ca="1" t="shared" si="20"/>
        <v>C2</v>
      </c>
    </row>
    <row r="246" spans="1:14" ht="36" customHeight="1">
      <c r="A246" s="72" t="s">
        <v>566</v>
      </c>
      <c r="B246" s="45" t="s">
        <v>28</v>
      </c>
      <c r="C246" s="37" t="s">
        <v>113</v>
      </c>
      <c r="D246" s="38" t="s">
        <v>47</v>
      </c>
      <c r="E246" s="39" t="s">
        <v>27</v>
      </c>
      <c r="F246" s="28">
        <v>630</v>
      </c>
      <c r="G246" s="41"/>
      <c r="H246" s="42">
        <f>ROUND(G246*F246,2)</f>
        <v>0</v>
      </c>
      <c r="I246" s="179">
        <f ca="1" t="shared" si="17"/>
      </c>
      <c r="J246" s="180" t="str">
        <f t="shared" si="21"/>
        <v>B111i100 mm SidewalkSD-228Am²</v>
      </c>
      <c r="K246" s="181">
        <f>MATCH(J246,'[1]Pay Items'!$K$1:$K$505,0)</f>
        <v>163</v>
      </c>
      <c r="L246" s="182" t="str">
        <f ca="1" t="shared" si="18"/>
        <v>,1</v>
      </c>
      <c r="M246" s="182" t="str">
        <f ca="1" t="shared" si="19"/>
        <v>C2</v>
      </c>
      <c r="N246" s="182" t="str">
        <f ca="1" t="shared" si="20"/>
        <v>C2</v>
      </c>
    </row>
    <row r="247" spans="1:14" ht="36" customHeight="1">
      <c r="A247" s="140" t="s">
        <v>567</v>
      </c>
      <c r="B247" s="147" t="s">
        <v>37</v>
      </c>
      <c r="C247" s="142" t="s">
        <v>556</v>
      </c>
      <c r="D247" s="143" t="s">
        <v>568</v>
      </c>
      <c r="E247" s="144" t="s">
        <v>27</v>
      </c>
      <c r="F247" s="154">
        <v>10</v>
      </c>
      <c r="G247" s="148"/>
      <c r="H247" s="149">
        <f>ROUND(G247*F247,2)</f>
        <v>0</v>
      </c>
      <c r="I247" s="179">
        <f ca="1" t="shared" si="17"/>
      </c>
      <c r="J247" s="180" t="str">
        <f t="shared" si="21"/>
        <v>B112iBullnoseSD-227Cm²</v>
      </c>
      <c r="K247" s="181">
        <f>MATCH(J247,'[1]Pay Items'!$K$1:$K$505,0)</f>
        <v>165</v>
      </c>
      <c r="L247" s="182" t="str">
        <f ca="1" t="shared" si="18"/>
        <v>,1</v>
      </c>
      <c r="M247" s="182" t="str">
        <f ca="1" t="shared" si="19"/>
        <v>C2</v>
      </c>
      <c r="N247" s="182" t="str">
        <f ca="1" t="shared" si="20"/>
        <v>C2</v>
      </c>
    </row>
    <row r="248" spans="1:14" ht="49.5" customHeight="1">
      <c r="A248" s="72"/>
      <c r="B248" s="45"/>
      <c r="C248" s="33" t="s">
        <v>618</v>
      </c>
      <c r="D248" s="38"/>
      <c r="E248" s="39"/>
      <c r="F248" s="44"/>
      <c r="G248" s="43"/>
      <c r="H248" s="75"/>
      <c r="I248" s="179" t="str">
        <f ca="1" t="shared" si="17"/>
        <v>LOCKED</v>
      </c>
      <c r="J248" s="180" t="str">
        <f t="shared" si="21"/>
        <v>ROADWORKS - REMOVALS / RENEWALS (Cont'd)</v>
      </c>
      <c r="K248" s="181" t="e">
        <f>MATCH(J248,'[1]Pay Items'!$K$1:$K$505,0)</f>
        <v>#N/A</v>
      </c>
      <c r="L248" s="182" t="str">
        <f ca="1" t="shared" si="18"/>
        <v>F0</v>
      </c>
      <c r="M248" s="182" t="str">
        <f ca="1" t="shared" si="19"/>
        <v>G</v>
      </c>
      <c r="N248" s="182" t="str">
        <f ca="1" t="shared" si="20"/>
        <v>C2</v>
      </c>
    </row>
    <row r="249" spans="1:14" ht="36" customHeight="1">
      <c r="A249" s="72" t="s">
        <v>569</v>
      </c>
      <c r="B249" s="45" t="s">
        <v>49</v>
      </c>
      <c r="C249" s="37" t="s">
        <v>558</v>
      </c>
      <c r="D249" s="38" t="s">
        <v>570</v>
      </c>
      <c r="E249" s="39" t="s">
        <v>27</v>
      </c>
      <c r="F249" s="28">
        <v>50</v>
      </c>
      <c r="G249" s="41"/>
      <c r="H249" s="42">
        <f>ROUND(G249*F249,2)</f>
        <v>0</v>
      </c>
      <c r="I249" s="179">
        <f ca="1" t="shared" si="17"/>
      </c>
      <c r="J249" s="180" t="str">
        <f t="shared" si="21"/>
        <v>B113iMonolithic Curb and SidewalkSD-228Bm²</v>
      </c>
      <c r="K249" s="181">
        <f>MATCH(J249,'[1]Pay Items'!$K$1:$K$505,0)</f>
        <v>166</v>
      </c>
      <c r="L249" s="182" t="str">
        <f ca="1" t="shared" si="18"/>
        <v>,1</v>
      </c>
      <c r="M249" s="182" t="str">
        <f ca="1" t="shared" si="19"/>
        <v>C2</v>
      </c>
      <c r="N249" s="182" t="str">
        <f ca="1" t="shared" si="20"/>
        <v>C2</v>
      </c>
    </row>
    <row r="250" spans="1:14" ht="36" customHeight="1">
      <c r="A250" s="72" t="s">
        <v>38</v>
      </c>
      <c r="B250" s="79" t="s">
        <v>378</v>
      </c>
      <c r="C250" s="37" t="s">
        <v>39</v>
      </c>
      <c r="D250" s="38" t="s">
        <v>181</v>
      </c>
      <c r="E250" s="39"/>
      <c r="F250" s="40"/>
      <c r="G250" s="43"/>
      <c r="H250" s="42"/>
      <c r="I250" s="179" t="str">
        <f ca="1" t="shared" si="17"/>
        <v>LOCKED</v>
      </c>
      <c r="J250" s="180" t="str">
        <f t="shared" si="21"/>
        <v>B094Drilled DowelsCW 3230-R7</v>
      </c>
      <c r="K250" s="181">
        <f>MATCH(J250,'[1]Pay Items'!$K$1:$K$505,0)</f>
        <v>145</v>
      </c>
      <c r="L250" s="182" t="str">
        <f ca="1" t="shared" si="18"/>
        <v>F0</v>
      </c>
      <c r="M250" s="182" t="str">
        <f ca="1" t="shared" si="19"/>
        <v>G</v>
      </c>
      <c r="N250" s="182" t="str">
        <f ca="1" t="shared" si="20"/>
        <v>C2</v>
      </c>
    </row>
    <row r="251" spans="1:14" ht="36" customHeight="1">
      <c r="A251" s="72" t="s">
        <v>571</v>
      </c>
      <c r="B251" s="45" t="s">
        <v>28</v>
      </c>
      <c r="C251" s="37" t="s">
        <v>572</v>
      </c>
      <c r="D251" s="38" t="s">
        <v>2</v>
      </c>
      <c r="E251" s="39" t="s">
        <v>34</v>
      </c>
      <c r="F251" s="28">
        <v>110</v>
      </c>
      <c r="G251" s="41"/>
      <c r="H251" s="42">
        <f>ROUND(G251*F251,2)</f>
        <v>0</v>
      </c>
      <c r="I251" s="179">
        <f ca="1" t="shared" si="17"/>
      </c>
      <c r="J251" s="180" t="str">
        <f t="shared" si="21"/>
        <v>B09628.6 mm Diametereach</v>
      </c>
      <c r="K251" s="181">
        <f>MATCH(J251,'[1]Pay Items'!$K$1:$K$505,0)</f>
        <v>147</v>
      </c>
      <c r="L251" s="182" t="str">
        <f ca="1" t="shared" si="18"/>
        <v>,1</v>
      </c>
      <c r="M251" s="182" t="str">
        <f ca="1" t="shared" si="19"/>
        <v>C2</v>
      </c>
      <c r="N251" s="182" t="str">
        <f ca="1" t="shared" si="20"/>
        <v>C2</v>
      </c>
    </row>
    <row r="252" spans="1:14" ht="36" customHeight="1">
      <c r="A252" s="72" t="s">
        <v>42</v>
      </c>
      <c r="B252" s="79" t="s">
        <v>379</v>
      </c>
      <c r="C252" s="37" t="s">
        <v>43</v>
      </c>
      <c r="D252" s="38" t="s">
        <v>181</v>
      </c>
      <c r="E252" s="39"/>
      <c r="F252" s="40"/>
      <c r="G252" s="43"/>
      <c r="H252" s="42"/>
      <c r="I252" s="179" t="str">
        <f ca="1" t="shared" si="17"/>
        <v>LOCKED</v>
      </c>
      <c r="J252" s="180" t="str">
        <f t="shared" si="21"/>
        <v>B097Drilled Tie BarsCW 3230-R7</v>
      </c>
      <c r="K252" s="181">
        <f>MATCH(J252,'[1]Pay Items'!$K$1:$K$505,0)</f>
        <v>148</v>
      </c>
      <c r="L252" s="182" t="str">
        <f ca="1" t="shared" si="18"/>
        <v>F0</v>
      </c>
      <c r="M252" s="182" t="str">
        <f ca="1" t="shared" si="19"/>
        <v>G</v>
      </c>
      <c r="N252" s="182" t="str">
        <f ca="1" t="shared" si="20"/>
        <v>C2</v>
      </c>
    </row>
    <row r="253" spans="1:14" ht="36" customHeight="1">
      <c r="A253" s="72" t="s">
        <v>44</v>
      </c>
      <c r="B253" s="45" t="s">
        <v>28</v>
      </c>
      <c r="C253" s="37" t="s">
        <v>45</v>
      </c>
      <c r="D253" s="38" t="s">
        <v>2</v>
      </c>
      <c r="E253" s="39" t="s">
        <v>34</v>
      </c>
      <c r="F253" s="28">
        <v>20</v>
      </c>
      <c r="G253" s="41"/>
      <c r="H253" s="42">
        <f>ROUND(G253*F253,2)</f>
        <v>0</v>
      </c>
      <c r="I253" s="179">
        <f ca="1" t="shared" si="17"/>
      </c>
      <c r="J253" s="180" t="str">
        <f t="shared" si="21"/>
        <v>B09820 M Deformed Tie Bareach</v>
      </c>
      <c r="K253" s="181">
        <f>MATCH(J253,'[1]Pay Items'!$K$1:$K$505,0)</f>
        <v>149</v>
      </c>
      <c r="L253" s="182" t="str">
        <f ca="1" t="shared" si="18"/>
        <v>,1</v>
      </c>
      <c r="M253" s="182" t="str">
        <f ca="1" t="shared" si="19"/>
        <v>C2</v>
      </c>
      <c r="N253" s="182" t="str">
        <f ca="1" t="shared" si="20"/>
        <v>C2</v>
      </c>
    </row>
    <row r="254" spans="1:14" ht="36" customHeight="1">
      <c r="A254" s="72" t="s">
        <v>573</v>
      </c>
      <c r="B254" s="45" t="s">
        <v>37</v>
      </c>
      <c r="C254" s="37" t="s">
        <v>574</v>
      </c>
      <c r="D254" s="38" t="s">
        <v>2</v>
      </c>
      <c r="E254" s="39" t="s">
        <v>34</v>
      </c>
      <c r="F254" s="28">
        <v>110</v>
      </c>
      <c r="G254" s="41"/>
      <c r="H254" s="42">
        <f>ROUND(G254*F254,2)</f>
        <v>0</v>
      </c>
      <c r="I254" s="179">
        <f ca="1" t="shared" si="17"/>
      </c>
      <c r="J254" s="180" t="str">
        <f t="shared" si="21"/>
        <v>B09925 M Deformed Tie Bareach</v>
      </c>
      <c r="K254" s="181">
        <f>MATCH(J254,'[1]Pay Items'!$K$1:$K$505,0)</f>
        <v>150</v>
      </c>
      <c r="L254" s="182" t="str">
        <f ca="1" t="shared" si="18"/>
        <v>,1</v>
      </c>
      <c r="M254" s="182" t="str">
        <f ca="1" t="shared" si="19"/>
        <v>C2</v>
      </c>
      <c r="N254" s="182" t="str">
        <f ca="1" t="shared" si="20"/>
        <v>C2</v>
      </c>
    </row>
    <row r="255" spans="1:14" ht="36" customHeight="1">
      <c r="A255" s="72" t="s">
        <v>184</v>
      </c>
      <c r="B255" s="79" t="s">
        <v>380</v>
      </c>
      <c r="C255" s="37" t="s">
        <v>185</v>
      </c>
      <c r="D255" s="38" t="s">
        <v>273</v>
      </c>
      <c r="E255" s="39"/>
      <c r="F255" s="40"/>
      <c r="G255" s="43"/>
      <c r="H255" s="42"/>
      <c r="I255" s="179" t="str">
        <f ca="1" t="shared" si="17"/>
        <v>LOCKED</v>
      </c>
      <c r="J255" s="180" t="str">
        <f t="shared" si="21"/>
        <v>B135iConcrete Curb InstallationCW 3240-R10</v>
      </c>
      <c r="K255" s="181">
        <f>MATCH(J255,'[1]Pay Items'!$K$1:$K$505,0)</f>
        <v>193</v>
      </c>
      <c r="L255" s="182" t="str">
        <f ca="1" t="shared" si="18"/>
        <v>F0</v>
      </c>
      <c r="M255" s="182" t="str">
        <f ca="1" t="shared" si="19"/>
        <v>G</v>
      </c>
      <c r="N255" s="182" t="str">
        <f ca="1" t="shared" si="20"/>
        <v>C2</v>
      </c>
    </row>
    <row r="256" spans="1:14" ht="36" customHeight="1">
      <c r="A256" s="72" t="s">
        <v>341</v>
      </c>
      <c r="B256" s="45" t="s">
        <v>28</v>
      </c>
      <c r="C256" s="37" t="s">
        <v>187</v>
      </c>
      <c r="D256" s="38" t="s">
        <v>342</v>
      </c>
      <c r="E256" s="39" t="s">
        <v>48</v>
      </c>
      <c r="F256" s="28">
        <v>180</v>
      </c>
      <c r="G256" s="41"/>
      <c r="H256" s="42">
        <f aca="true" t="shared" si="22" ref="H256:H264">ROUND(G256*F256,2)</f>
        <v>0</v>
      </c>
      <c r="I256" s="179">
        <f ca="1" t="shared" si="17"/>
      </c>
      <c r="J256" s="180" t="str">
        <f t="shared" si="21"/>
        <v>B136iBarrier (150 mm reveal ht, Dowelled)SD-205m</v>
      </c>
      <c r="K256" s="181" t="e">
        <f>MATCH(J256,'[1]Pay Items'!$K$1:$K$505,0)</f>
        <v>#N/A</v>
      </c>
      <c r="L256" s="182" t="str">
        <f ca="1" t="shared" si="18"/>
        <v>,1</v>
      </c>
      <c r="M256" s="182" t="str">
        <f ca="1" t="shared" si="19"/>
        <v>C2</v>
      </c>
      <c r="N256" s="182" t="str">
        <f ca="1" t="shared" si="20"/>
        <v>C2</v>
      </c>
    </row>
    <row r="257" spans="1:14" ht="36" customHeight="1">
      <c r="A257" s="72" t="s">
        <v>575</v>
      </c>
      <c r="B257" s="45" t="s">
        <v>37</v>
      </c>
      <c r="C257" s="37" t="s">
        <v>578</v>
      </c>
      <c r="D257" s="38" t="s">
        <v>51</v>
      </c>
      <c r="E257" s="39" t="s">
        <v>48</v>
      </c>
      <c r="F257" s="28">
        <v>90</v>
      </c>
      <c r="G257" s="41"/>
      <c r="H257" s="42">
        <f t="shared" si="22"/>
        <v>0</v>
      </c>
      <c r="I257" s="179">
        <f ca="1" t="shared" si="17"/>
      </c>
      <c r="J257" s="180" t="str">
        <f t="shared" si="21"/>
        <v>B137iBarrier (150 mm reveal ht, Separate)SD-203Am</v>
      </c>
      <c r="K257" s="181" t="e">
        <f>MATCH(J257,'[1]Pay Items'!$K$1:$K$505,0)</f>
        <v>#N/A</v>
      </c>
      <c r="L257" s="182" t="str">
        <f ca="1" t="shared" si="18"/>
        <v>,1</v>
      </c>
      <c r="M257" s="182" t="str">
        <f ca="1" t="shared" si="19"/>
        <v>C2</v>
      </c>
      <c r="N257" s="182" t="str">
        <f ca="1" t="shared" si="20"/>
        <v>C2</v>
      </c>
    </row>
    <row r="258" spans="1:14" ht="36" customHeight="1">
      <c r="A258" s="72" t="s">
        <v>576</v>
      </c>
      <c r="B258" s="45" t="s">
        <v>49</v>
      </c>
      <c r="C258" s="37" t="s">
        <v>579</v>
      </c>
      <c r="D258" s="38" t="s">
        <v>577</v>
      </c>
      <c r="E258" s="39" t="s">
        <v>48</v>
      </c>
      <c r="F258" s="28">
        <v>100</v>
      </c>
      <c r="G258" s="41"/>
      <c r="H258" s="42">
        <f t="shared" si="22"/>
        <v>0</v>
      </c>
      <c r="I258" s="179">
        <f ca="1" t="shared" si="17"/>
      </c>
      <c r="J258" s="180" t="str">
        <f t="shared" si="21"/>
        <v>B138iBarrier (200 mm reveal ht, Integral)SD-204m</v>
      </c>
      <c r="K258" s="181" t="e">
        <f>MATCH(J258,'[1]Pay Items'!$K$1:$K$505,0)</f>
        <v>#N/A</v>
      </c>
      <c r="L258" s="182" t="str">
        <f ca="1" t="shared" si="18"/>
        <v>,1</v>
      </c>
      <c r="M258" s="182" t="str">
        <f ca="1" t="shared" si="19"/>
        <v>C2</v>
      </c>
      <c r="N258" s="182" t="str">
        <f ca="1" t="shared" si="20"/>
        <v>C2</v>
      </c>
    </row>
    <row r="259" spans="1:14" ht="49.5" customHeight="1">
      <c r="A259" s="72" t="s">
        <v>195</v>
      </c>
      <c r="B259" s="45" t="s">
        <v>65</v>
      </c>
      <c r="C259" s="37" t="s">
        <v>127</v>
      </c>
      <c r="D259" s="38" t="s">
        <v>128</v>
      </c>
      <c r="E259" s="39" t="s">
        <v>48</v>
      </c>
      <c r="F259" s="28">
        <v>50</v>
      </c>
      <c r="G259" s="41"/>
      <c r="H259" s="42">
        <f t="shared" si="22"/>
        <v>0</v>
      </c>
      <c r="I259" s="179">
        <f ca="1" t="shared" si="17"/>
      </c>
      <c r="J259" s="180" t="str">
        <f t="shared" si="21"/>
        <v>B139iModified Barrier (150 mm reveal ht, Dowelled)SD-203Bm</v>
      </c>
      <c r="K259" s="181" t="e">
        <f>MATCH(J259,'[1]Pay Items'!$K$1:$K$505,0)</f>
        <v>#N/A</v>
      </c>
      <c r="L259" s="182" t="str">
        <f ca="1" t="shared" si="18"/>
        <v>,1</v>
      </c>
      <c r="M259" s="182" t="str">
        <f ca="1" t="shared" si="19"/>
        <v>C2</v>
      </c>
      <c r="N259" s="182" t="str">
        <f ca="1" t="shared" si="20"/>
        <v>C2</v>
      </c>
    </row>
    <row r="260" spans="1:14" ht="49.5" customHeight="1">
      <c r="A260" s="72" t="s">
        <v>580</v>
      </c>
      <c r="B260" s="45" t="s">
        <v>69</v>
      </c>
      <c r="C260" s="37" t="s">
        <v>581</v>
      </c>
      <c r="D260" s="38" t="s">
        <v>128</v>
      </c>
      <c r="E260" s="39" t="s">
        <v>48</v>
      </c>
      <c r="F260" s="28">
        <v>70</v>
      </c>
      <c r="G260" s="41"/>
      <c r="H260" s="42">
        <f t="shared" si="22"/>
        <v>0</v>
      </c>
      <c r="I260" s="179">
        <f ca="1" t="shared" si="17"/>
      </c>
      <c r="J260" s="180" t="str">
        <f t="shared" si="21"/>
        <v>B140iModified Barrier (150 mm reveal ht, Integral)SD-203Bm</v>
      </c>
      <c r="K260" s="181" t="e">
        <f>MATCH(J260,'[1]Pay Items'!$K$1:$K$505,0)</f>
        <v>#N/A</v>
      </c>
      <c r="L260" s="182" t="str">
        <f ca="1" t="shared" si="18"/>
        <v>,1</v>
      </c>
      <c r="M260" s="182" t="str">
        <f ca="1" t="shared" si="19"/>
        <v>C2</v>
      </c>
      <c r="N260" s="182" t="str">
        <f ca="1" t="shared" si="20"/>
        <v>C2</v>
      </c>
    </row>
    <row r="261" spans="1:14" ht="49.5" customHeight="1">
      <c r="A261" s="72" t="s">
        <v>195</v>
      </c>
      <c r="B261" s="45" t="s">
        <v>194</v>
      </c>
      <c r="C261" s="37" t="s">
        <v>127</v>
      </c>
      <c r="D261" s="38" t="s">
        <v>128</v>
      </c>
      <c r="E261" s="39" t="s">
        <v>48</v>
      </c>
      <c r="F261" s="28">
        <v>45</v>
      </c>
      <c r="G261" s="41"/>
      <c r="H261" s="42">
        <f t="shared" si="22"/>
        <v>0</v>
      </c>
      <c r="I261" s="179">
        <f ca="1" t="shared" si="17"/>
      </c>
      <c r="J261" s="180" t="str">
        <f t="shared" si="21"/>
        <v>B139iModified Barrier (150 mm reveal ht, Dowelled)SD-203Bm</v>
      </c>
      <c r="K261" s="181" t="e">
        <f>MATCH(J261,'[1]Pay Items'!$K$1:$K$505,0)</f>
        <v>#N/A</v>
      </c>
      <c r="L261" s="182" t="str">
        <f ca="1" t="shared" si="18"/>
        <v>,1</v>
      </c>
      <c r="M261" s="182" t="str">
        <f ca="1" t="shared" si="19"/>
        <v>C2</v>
      </c>
      <c r="N261" s="182" t="str">
        <f ca="1" t="shared" si="20"/>
        <v>C2</v>
      </c>
    </row>
    <row r="262" spans="1:14" ht="49.5" customHeight="1">
      <c r="A262" s="72" t="s">
        <v>580</v>
      </c>
      <c r="B262" s="45" t="s">
        <v>526</v>
      </c>
      <c r="C262" s="37" t="s">
        <v>581</v>
      </c>
      <c r="D262" s="38" t="s">
        <v>128</v>
      </c>
      <c r="E262" s="39" t="s">
        <v>48</v>
      </c>
      <c r="F262" s="28">
        <v>70</v>
      </c>
      <c r="G262" s="41"/>
      <c r="H262" s="42">
        <f t="shared" si="22"/>
        <v>0</v>
      </c>
      <c r="I262" s="179">
        <f ca="1" t="shared" si="17"/>
      </c>
      <c r="J262" s="180" t="str">
        <f t="shared" si="21"/>
        <v>B140iModified Barrier (150 mm reveal ht, Integral)SD-203Bm</v>
      </c>
      <c r="K262" s="181" t="e">
        <f>MATCH(J262,'[1]Pay Items'!$K$1:$K$505,0)</f>
        <v>#N/A</v>
      </c>
      <c r="L262" s="182" t="str">
        <f ca="1" t="shared" si="18"/>
        <v>,1</v>
      </c>
      <c r="M262" s="182" t="str">
        <f ca="1" t="shared" si="19"/>
        <v>C2</v>
      </c>
      <c r="N262" s="182" t="str">
        <f ca="1" t="shared" si="20"/>
        <v>C2</v>
      </c>
    </row>
    <row r="263" spans="1:14" ht="36" customHeight="1">
      <c r="A263" s="72" t="s">
        <v>582</v>
      </c>
      <c r="B263" s="45" t="s">
        <v>591</v>
      </c>
      <c r="C263" s="37" t="s">
        <v>274</v>
      </c>
      <c r="D263" s="38" t="s">
        <v>583</v>
      </c>
      <c r="E263" s="39" t="s">
        <v>48</v>
      </c>
      <c r="F263" s="28">
        <v>65</v>
      </c>
      <c r="G263" s="41"/>
      <c r="H263" s="42">
        <f t="shared" si="22"/>
        <v>0</v>
      </c>
      <c r="I263" s="179">
        <f aca="true" ca="1" t="shared" si="23" ref="I263:I326">IF(CELL("protect",$G263)=1,"LOCKED","")</f>
      </c>
      <c r="J263" s="180" t="str">
        <f t="shared" si="21"/>
        <v>B150iCurb Ramp (8-12 mm reveal ht, Integral)SD-229A,B,Cm</v>
      </c>
      <c r="K263" s="181">
        <f>MATCH(J263,'[1]Pay Items'!$K$1:$K$505,0)</f>
        <v>208</v>
      </c>
      <c r="L263" s="182" t="str">
        <f aca="true" ca="1" t="shared" si="24" ref="L263:L326">CELL("format",$F263)</f>
        <v>,1</v>
      </c>
      <c r="M263" s="182" t="str">
        <f aca="true" ca="1" t="shared" si="25" ref="M263:M326">CELL("format",$G263)</f>
        <v>C2</v>
      </c>
      <c r="N263" s="182" t="str">
        <f aca="true" ca="1" t="shared" si="26" ref="N263:N326">CELL("format",$H263)</f>
        <v>C2</v>
      </c>
    </row>
    <row r="264" spans="1:14" ht="36" customHeight="1">
      <c r="A264" s="72" t="s">
        <v>649</v>
      </c>
      <c r="B264" s="45" t="s">
        <v>548</v>
      </c>
      <c r="C264" s="37" t="s">
        <v>655</v>
      </c>
      <c r="D264" s="38" t="s">
        <v>130</v>
      </c>
      <c r="E264" s="39" t="s">
        <v>48</v>
      </c>
      <c r="F264" s="28">
        <v>20</v>
      </c>
      <c r="G264" s="41"/>
      <c r="H264" s="42">
        <f t="shared" si="22"/>
        <v>0</v>
      </c>
      <c r="I264" s="179">
        <f ca="1" t="shared" si="23"/>
      </c>
      <c r="J264" s="180" t="str">
        <f aca="true" t="shared" si="27" ref="J264:J327">CLEAN(CONCATENATE(TRIM($A264),TRIM($C264),IF(LEFT($D264)&lt;&gt;"E",TRIM($D264),),TRIM($E264)))</f>
        <v>B184iCurb Ramp (8-12 mm reveal ht, Monolithic)SD-229C,Dm</v>
      </c>
      <c r="K264" s="181" t="e">
        <f>MATCH(J264,'[1]Pay Items'!$K$1:$K$505,0)</f>
        <v>#N/A</v>
      </c>
      <c r="L264" s="182" t="str">
        <f ca="1" t="shared" si="24"/>
        <v>,1</v>
      </c>
      <c r="M264" s="182" t="str">
        <f ca="1" t="shared" si="25"/>
        <v>C2</v>
      </c>
      <c r="N264" s="182" t="str">
        <f ca="1" t="shared" si="26"/>
        <v>C2</v>
      </c>
    </row>
    <row r="265" spans="1:14" ht="36" customHeight="1">
      <c r="A265" s="72" t="s">
        <v>52</v>
      </c>
      <c r="B265" s="79" t="s">
        <v>381</v>
      </c>
      <c r="C265" s="37" t="s">
        <v>53</v>
      </c>
      <c r="D265" s="38" t="s">
        <v>288</v>
      </c>
      <c r="E265" s="105"/>
      <c r="F265" s="40"/>
      <c r="G265" s="43"/>
      <c r="H265" s="42"/>
      <c r="I265" s="179" t="str">
        <f ca="1" t="shared" si="23"/>
        <v>LOCKED</v>
      </c>
      <c r="J265" s="180" t="str">
        <f t="shared" si="27"/>
        <v>B190Construction of Asphaltic Concrete OverlayCW 3410-R9</v>
      </c>
      <c r="K265" s="181">
        <f>MATCH(J265,'[1]Pay Items'!$K$1:$K$505,0)</f>
        <v>258</v>
      </c>
      <c r="L265" s="182" t="str">
        <f ca="1" t="shared" si="24"/>
        <v>F0</v>
      </c>
      <c r="M265" s="182" t="str">
        <f ca="1" t="shared" si="25"/>
        <v>G</v>
      </c>
      <c r="N265" s="182" t="str">
        <f ca="1" t="shared" si="26"/>
        <v>C2</v>
      </c>
    </row>
    <row r="266" spans="1:14" ht="36" customHeight="1">
      <c r="A266" s="72" t="s">
        <v>54</v>
      </c>
      <c r="B266" s="45" t="s">
        <v>28</v>
      </c>
      <c r="C266" s="37" t="s">
        <v>55</v>
      </c>
      <c r="D266" s="38"/>
      <c r="E266" s="39"/>
      <c r="F266" s="40"/>
      <c r="G266" s="43"/>
      <c r="H266" s="42"/>
      <c r="I266" s="179" t="str">
        <f ca="1" t="shared" si="23"/>
        <v>LOCKED</v>
      </c>
      <c r="J266" s="180" t="str">
        <f t="shared" si="27"/>
        <v>B191Main Line Paving</v>
      </c>
      <c r="K266" s="181">
        <f>MATCH(J266,'[1]Pay Items'!$K$1:$K$505,0)</f>
        <v>259</v>
      </c>
      <c r="L266" s="182" t="str">
        <f ca="1" t="shared" si="24"/>
        <v>F0</v>
      </c>
      <c r="M266" s="182" t="str">
        <f ca="1" t="shared" si="25"/>
        <v>G</v>
      </c>
      <c r="N266" s="182" t="str">
        <f ca="1" t="shared" si="26"/>
        <v>C2</v>
      </c>
    </row>
    <row r="267" spans="1:14" ht="36" customHeight="1">
      <c r="A267" s="72" t="s">
        <v>56</v>
      </c>
      <c r="B267" s="45" t="s">
        <v>115</v>
      </c>
      <c r="C267" s="37" t="s">
        <v>142</v>
      </c>
      <c r="D267" s="38"/>
      <c r="E267" s="39" t="s">
        <v>29</v>
      </c>
      <c r="F267" s="28">
        <v>725</v>
      </c>
      <c r="G267" s="41"/>
      <c r="H267" s="42">
        <f>ROUND(G267*F267,2)</f>
        <v>0</v>
      </c>
      <c r="I267" s="179">
        <f ca="1" t="shared" si="23"/>
      </c>
      <c r="J267" s="180" t="str">
        <f t="shared" si="27"/>
        <v>B193Type IAtonne</v>
      </c>
      <c r="K267" s="181">
        <f>MATCH(J267,'[1]Pay Items'!$K$1:$K$505,0)</f>
        <v>260</v>
      </c>
      <c r="L267" s="182" t="str">
        <f ca="1" t="shared" si="24"/>
        <v>,1</v>
      </c>
      <c r="M267" s="182" t="str">
        <f ca="1" t="shared" si="25"/>
        <v>C2</v>
      </c>
      <c r="N267" s="182" t="str">
        <f ca="1" t="shared" si="26"/>
        <v>C2</v>
      </c>
    </row>
    <row r="268" spans="1:14" ht="36" customHeight="1">
      <c r="A268" s="72" t="s">
        <v>74</v>
      </c>
      <c r="B268" s="45" t="s">
        <v>37</v>
      </c>
      <c r="C268" s="37" t="s">
        <v>75</v>
      </c>
      <c r="D268" s="38"/>
      <c r="E268" s="39"/>
      <c r="F268" s="40"/>
      <c r="G268" s="43"/>
      <c r="H268" s="42"/>
      <c r="I268" s="179" t="str">
        <f ca="1" t="shared" si="23"/>
        <v>LOCKED</v>
      </c>
      <c r="J268" s="180" t="str">
        <f t="shared" si="27"/>
        <v>B194Tie-ins and Approaches</v>
      </c>
      <c r="K268" s="181">
        <f>MATCH(J268,'[1]Pay Items'!$K$1:$K$505,0)</f>
        <v>262</v>
      </c>
      <c r="L268" s="182" t="str">
        <f ca="1" t="shared" si="24"/>
        <v>F0</v>
      </c>
      <c r="M268" s="182" t="str">
        <f ca="1" t="shared" si="25"/>
        <v>G</v>
      </c>
      <c r="N268" s="182" t="str">
        <f ca="1" t="shared" si="26"/>
        <v>C2</v>
      </c>
    </row>
    <row r="269" spans="1:14" ht="36" customHeight="1">
      <c r="A269" s="140" t="s">
        <v>76</v>
      </c>
      <c r="B269" s="147" t="s">
        <v>115</v>
      </c>
      <c r="C269" s="142" t="s">
        <v>142</v>
      </c>
      <c r="D269" s="143"/>
      <c r="E269" s="144" t="s">
        <v>29</v>
      </c>
      <c r="F269" s="154">
        <v>100</v>
      </c>
      <c r="G269" s="148"/>
      <c r="H269" s="149">
        <f>ROUND(G269*F269,2)</f>
        <v>0</v>
      </c>
      <c r="I269" s="179">
        <f ca="1" t="shared" si="23"/>
      </c>
      <c r="J269" s="180" t="str">
        <f t="shared" si="27"/>
        <v>B195Type IAtonne</v>
      </c>
      <c r="K269" s="181">
        <f>MATCH(J269,'[1]Pay Items'!$K$1:$K$505,0)</f>
        <v>263</v>
      </c>
      <c r="L269" s="182" t="str">
        <f ca="1" t="shared" si="24"/>
        <v>,1</v>
      </c>
      <c r="M269" s="182" t="str">
        <f ca="1" t="shared" si="25"/>
        <v>C2</v>
      </c>
      <c r="N269" s="182" t="str">
        <f ca="1" t="shared" si="26"/>
        <v>C2</v>
      </c>
    </row>
    <row r="270" spans="1:14" ht="49.5" customHeight="1">
      <c r="A270" s="72"/>
      <c r="B270" s="45"/>
      <c r="C270" s="33" t="s">
        <v>403</v>
      </c>
      <c r="D270" s="38"/>
      <c r="E270" s="39"/>
      <c r="F270" s="44"/>
      <c r="G270" s="43"/>
      <c r="H270" s="75"/>
      <c r="I270" s="179" t="str">
        <f ca="1" t="shared" si="23"/>
        <v>LOCKED</v>
      </c>
      <c r="J270" s="180" t="str">
        <f t="shared" si="27"/>
        <v>ROADWORKS - REMOVALS / RENEWALS (Cont'd)</v>
      </c>
      <c r="K270" s="181" t="e">
        <f>MATCH(J270,'[1]Pay Items'!$K$1:$K$505,0)</f>
        <v>#N/A</v>
      </c>
      <c r="L270" s="182" t="str">
        <f ca="1" t="shared" si="24"/>
        <v>F0</v>
      </c>
      <c r="M270" s="182" t="str">
        <f ca="1" t="shared" si="25"/>
        <v>G</v>
      </c>
      <c r="N270" s="182" t="str">
        <f ca="1" t="shared" si="26"/>
        <v>C2</v>
      </c>
    </row>
    <row r="271" spans="1:14" ht="36" customHeight="1">
      <c r="A271" s="72" t="s">
        <v>234</v>
      </c>
      <c r="B271" s="79" t="s">
        <v>382</v>
      </c>
      <c r="C271" s="37" t="s">
        <v>235</v>
      </c>
      <c r="D271" s="38" t="s">
        <v>236</v>
      </c>
      <c r="E271" s="39"/>
      <c r="F271" s="40"/>
      <c r="G271" s="43"/>
      <c r="H271" s="42"/>
      <c r="I271" s="179" t="str">
        <f ca="1" t="shared" si="23"/>
        <v>LOCKED</v>
      </c>
      <c r="J271" s="180" t="str">
        <f t="shared" si="27"/>
        <v>B200Planing of PavementCW 3450-R5</v>
      </c>
      <c r="K271" s="181">
        <f>MATCH(J271,'[1]Pay Items'!$K$1:$K$505,0)</f>
        <v>268</v>
      </c>
      <c r="L271" s="182" t="str">
        <f ca="1" t="shared" si="24"/>
        <v>F0</v>
      </c>
      <c r="M271" s="182" t="str">
        <f ca="1" t="shared" si="25"/>
        <v>G</v>
      </c>
      <c r="N271" s="182" t="str">
        <f ca="1" t="shared" si="26"/>
        <v>C2</v>
      </c>
    </row>
    <row r="272" spans="1:14" ht="36" customHeight="1">
      <c r="A272" s="72" t="s">
        <v>237</v>
      </c>
      <c r="B272" s="45" t="s">
        <v>28</v>
      </c>
      <c r="C272" s="37" t="s">
        <v>238</v>
      </c>
      <c r="D272" s="38" t="s">
        <v>2</v>
      </c>
      <c r="E272" s="39" t="s">
        <v>27</v>
      </c>
      <c r="F272" s="28">
        <v>300</v>
      </c>
      <c r="G272" s="41"/>
      <c r="H272" s="42">
        <f>ROUND(G272*F272,2)</f>
        <v>0</v>
      </c>
      <c r="I272" s="179">
        <f ca="1" t="shared" si="23"/>
      </c>
      <c r="J272" s="180" t="str">
        <f t="shared" si="27"/>
        <v>B2010 - 50 mm Depth (Asphalt)m²</v>
      </c>
      <c r="K272" s="181">
        <f>MATCH(J272,'[1]Pay Items'!$K$1:$K$505,0)</f>
        <v>269</v>
      </c>
      <c r="L272" s="182" t="str">
        <f ca="1" t="shared" si="24"/>
        <v>,1</v>
      </c>
      <c r="M272" s="182" t="str">
        <f ca="1" t="shared" si="25"/>
        <v>C2</v>
      </c>
      <c r="N272" s="182" t="str">
        <f ca="1" t="shared" si="26"/>
        <v>C2</v>
      </c>
    </row>
    <row r="273" spans="1:14" ht="36" customHeight="1">
      <c r="A273" s="72" t="s">
        <v>348</v>
      </c>
      <c r="B273" s="45" t="s">
        <v>37</v>
      </c>
      <c r="C273" s="37" t="s">
        <v>349</v>
      </c>
      <c r="D273" s="38" t="s">
        <v>2</v>
      </c>
      <c r="E273" s="39" t="s">
        <v>27</v>
      </c>
      <c r="F273" s="28">
        <v>3000</v>
      </c>
      <c r="G273" s="41"/>
      <c r="H273" s="42">
        <f>ROUND(G273*F273,2)</f>
        <v>0</v>
      </c>
      <c r="I273" s="179">
        <f ca="1" t="shared" si="23"/>
      </c>
      <c r="J273" s="180" t="str">
        <f t="shared" si="27"/>
        <v>B20250 - 100 mm Depth (Asphalt)m²</v>
      </c>
      <c r="K273" s="181">
        <f>MATCH(J273,'[1]Pay Items'!$K$1:$K$505,0)</f>
        <v>270</v>
      </c>
      <c r="L273" s="182" t="str">
        <f ca="1" t="shared" si="24"/>
        <v>,1</v>
      </c>
      <c r="M273" s="182" t="str">
        <f ca="1" t="shared" si="25"/>
        <v>C2</v>
      </c>
      <c r="N273" s="182" t="str">
        <f ca="1" t="shared" si="26"/>
        <v>C2</v>
      </c>
    </row>
    <row r="274" spans="1:14" ht="36" customHeight="1">
      <c r="A274" s="72" t="s">
        <v>83</v>
      </c>
      <c r="B274" s="79" t="s">
        <v>383</v>
      </c>
      <c r="C274" s="37" t="s">
        <v>84</v>
      </c>
      <c r="D274" s="38" t="s">
        <v>239</v>
      </c>
      <c r="E274" s="39" t="s">
        <v>27</v>
      </c>
      <c r="F274" s="28">
        <v>150</v>
      </c>
      <c r="G274" s="41"/>
      <c r="H274" s="42">
        <f>ROUND(G274*F274,2)</f>
        <v>0</v>
      </c>
      <c r="I274" s="179">
        <f ca="1" t="shared" si="23"/>
      </c>
      <c r="J274" s="180" t="str">
        <f t="shared" si="27"/>
        <v>B206Pavement Repair Fabricm²</v>
      </c>
      <c r="K274" s="181">
        <f>MATCH(J274,'[1]Pay Items'!$K$1:$K$505,0)</f>
        <v>274</v>
      </c>
      <c r="L274" s="182" t="str">
        <f ca="1" t="shared" si="24"/>
        <v>,1</v>
      </c>
      <c r="M274" s="182" t="str">
        <f ca="1" t="shared" si="25"/>
        <v>C2</v>
      </c>
      <c r="N274" s="182" t="str">
        <f ca="1" t="shared" si="26"/>
        <v>C2</v>
      </c>
    </row>
    <row r="275" spans="1:14" ht="36" customHeight="1">
      <c r="A275" s="120"/>
      <c r="B275" s="116"/>
      <c r="C275" s="117" t="s">
        <v>132</v>
      </c>
      <c r="D275" s="118"/>
      <c r="E275" s="118"/>
      <c r="F275" s="118"/>
      <c r="G275" s="43"/>
      <c r="H275" s="119"/>
      <c r="I275" s="179" t="str">
        <f ca="1" t="shared" si="23"/>
        <v>LOCKED</v>
      </c>
      <c r="J275" s="180" t="str">
        <f t="shared" si="27"/>
        <v>ROADWORK - NEW CONSTRUCTION</v>
      </c>
      <c r="K275" s="181">
        <f>MATCH(J275,'[1]Pay Items'!$K$1:$K$505,0)</f>
        <v>282</v>
      </c>
      <c r="L275" s="182" t="str">
        <f ca="1" t="shared" si="24"/>
        <v>F0</v>
      </c>
      <c r="M275" s="182" t="str">
        <f ca="1" t="shared" si="25"/>
        <v>G</v>
      </c>
      <c r="N275" s="182" t="str">
        <f ca="1" t="shared" si="26"/>
        <v>F2</v>
      </c>
    </row>
    <row r="276" spans="1:14" ht="49.5" customHeight="1">
      <c r="A276" s="71" t="s">
        <v>207</v>
      </c>
      <c r="B276" s="79" t="s">
        <v>384</v>
      </c>
      <c r="C276" s="37" t="s">
        <v>208</v>
      </c>
      <c r="D276" s="38" t="s">
        <v>133</v>
      </c>
      <c r="E276" s="39"/>
      <c r="F276" s="44"/>
      <c r="G276" s="43"/>
      <c r="H276" s="75"/>
      <c r="I276" s="179" t="str">
        <f ca="1" t="shared" si="23"/>
        <v>LOCKED</v>
      </c>
      <c r="J276" s="180" t="str">
        <f t="shared" si="27"/>
        <v>C001Concrete Pavements, Median Slabs, Bull-noses, and Safety MediansCW 3310-R14</v>
      </c>
      <c r="K276" s="181">
        <f>MATCH(J276,'[1]Pay Items'!$K$1:$K$505,0)</f>
        <v>283</v>
      </c>
      <c r="L276" s="182" t="str">
        <f ca="1" t="shared" si="24"/>
        <v>F0</v>
      </c>
      <c r="M276" s="182" t="str">
        <f ca="1" t="shared" si="25"/>
        <v>G</v>
      </c>
      <c r="N276" s="182" t="str">
        <f ca="1" t="shared" si="26"/>
        <v>C2</v>
      </c>
    </row>
    <row r="277" spans="1:14" ht="49.5" customHeight="1">
      <c r="A277" s="71" t="s">
        <v>524</v>
      </c>
      <c r="B277" s="45" t="s">
        <v>28</v>
      </c>
      <c r="C277" s="37" t="s">
        <v>424</v>
      </c>
      <c r="D277" s="38" t="s">
        <v>2</v>
      </c>
      <c r="E277" s="39" t="s">
        <v>27</v>
      </c>
      <c r="F277" s="28">
        <v>450</v>
      </c>
      <c r="G277" s="41"/>
      <c r="H277" s="42">
        <f>ROUND(G277*F277,2)</f>
        <v>0</v>
      </c>
      <c r="I277" s="179">
        <f ca="1" t="shared" si="23"/>
      </c>
      <c r="J277" s="180" t="str">
        <f t="shared" si="27"/>
        <v>C008Construction of 200 mm Concrete Pavement (Reinforced)m²</v>
      </c>
      <c r="K277" s="181">
        <f>MATCH(J277,'[1]Pay Items'!$K$1:$K$505,0)</f>
        <v>290</v>
      </c>
      <c r="L277" s="182" t="str">
        <f ca="1" t="shared" si="24"/>
        <v>,1</v>
      </c>
      <c r="M277" s="182" t="str">
        <f ca="1" t="shared" si="25"/>
        <v>C2</v>
      </c>
      <c r="N277" s="182" t="str">
        <f ca="1" t="shared" si="26"/>
        <v>C2</v>
      </c>
    </row>
    <row r="278" spans="1:14" ht="49.5" customHeight="1">
      <c r="A278" s="71" t="s">
        <v>209</v>
      </c>
      <c r="B278" s="45" t="s">
        <v>37</v>
      </c>
      <c r="C278" s="37" t="s">
        <v>210</v>
      </c>
      <c r="D278" s="38" t="s">
        <v>2</v>
      </c>
      <c r="E278" s="39" t="s">
        <v>27</v>
      </c>
      <c r="F278" s="28">
        <v>180</v>
      </c>
      <c r="G278" s="41"/>
      <c r="H278" s="42">
        <f>ROUND(G278*F278,2)</f>
        <v>0</v>
      </c>
      <c r="I278" s="179">
        <f ca="1" t="shared" si="23"/>
      </c>
      <c r="J278" s="180" t="str">
        <f t="shared" si="27"/>
        <v>C011Construction of 150 mm Concrete Pavement (Reinforced)m²</v>
      </c>
      <c r="K278" s="181">
        <f>MATCH(J278,'[1]Pay Items'!$K$1:$K$505,0)</f>
        <v>293</v>
      </c>
      <c r="L278" s="182" t="str">
        <f ca="1" t="shared" si="24"/>
        <v>,1</v>
      </c>
      <c r="M278" s="182" t="str">
        <f ca="1" t="shared" si="25"/>
        <v>C2</v>
      </c>
      <c r="N278" s="182" t="str">
        <f ca="1" t="shared" si="26"/>
        <v>C2</v>
      </c>
    </row>
    <row r="279" spans="1:14" ht="49.5" customHeight="1">
      <c r="A279" s="71" t="s">
        <v>584</v>
      </c>
      <c r="B279" s="45" t="s">
        <v>49</v>
      </c>
      <c r="C279" s="37" t="s">
        <v>635</v>
      </c>
      <c r="D279" s="38"/>
      <c r="E279" s="39" t="s">
        <v>27</v>
      </c>
      <c r="F279" s="28">
        <v>210</v>
      </c>
      <c r="G279" s="41"/>
      <c r="H279" s="42">
        <f>ROUND(G279*F279,2)</f>
        <v>0</v>
      </c>
      <c r="I279" s="179">
        <f ca="1" t="shared" si="23"/>
      </c>
      <c r="J279" s="180" t="str">
        <f t="shared" si="27"/>
        <v>C026Construction of 200 mm Concrete Pavement for Early Opening 24 Hour (Reinforced)m²</v>
      </c>
      <c r="K279" s="181" t="e">
        <f>MATCH(J279,'[1]Pay Items'!$K$1:$K$505,0)</f>
        <v>#N/A</v>
      </c>
      <c r="L279" s="182" t="str">
        <f ca="1" t="shared" si="24"/>
        <v>,1</v>
      </c>
      <c r="M279" s="182" t="str">
        <f ca="1" t="shared" si="25"/>
        <v>C2</v>
      </c>
      <c r="N279" s="182" t="str">
        <f ca="1" t="shared" si="26"/>
        <v>C2</v>
      </c>
    </row>
    <row r="280" spans="1:14" ht="63.75" customHeight="1">
      <c r="A280" s="71" t="s">
        <v>584</v>
      </c>
      <c r="B280" s="45" t="s">
        <v>65</v>
      </c>
      <c r="C280" s="37" t="s">
        <v>634</v>
      </c>
      <c r="D280" s="38"/>
      <c r="E280" s="39" t="s">
        <v>27</v>
      </c>
      <c r="F280" s="28">
        <v>270</v>
      </c>
      <c r="G280" s="41"/>
      <c r="H280" s="42">
        <f>ROUND(G280*F280,2)</f>
        <v>0</v>
      </c>
      <c r="I280" s="179">
        <f ca="1" t="shared" si="23"/>
      </c>
      <c r="J280" s="180" t="str">
        <f t="shared" si="27"/>
        <v>C026Construction of 200 mm Concrete Pavement for Early Opening 72 Hour (Reinforced)m²</v>
      </c>
      <c r="K280" s="181" t="e">
        <f>MATCH(J280,'[1]Pay Items'!$K$1:$K$505,0)</f>
        <v>#N/A</v>
      </c>
      <c r="L280" s="182" t="str">
        <f ca="1" t="shared" si="24"/>
        <v>,1</v>
      </c>
      <c r="M280" s="182" t="str">
        <f ca="1" t="shared" si="25"/>
        <v>C2</v>
      </c>
      <c r="N280" s="182" t="str">
        <f ca="1" t="shared" si="26"/>
        <v>C2</v>
      </c>
    </row>
    <row r="281" spans="1:14" ht="36" customHeight="1">
      <c r="A281" s="107"/>
      <c r="B281" s="24"/>
      <c r="C281" s="33" t="s">
        <v>18</v>
      </c>
      <c r="D281" s="26"/>
      <c r="E281" s="27"/>
      <c r="F281" s="50"/>
      <c r="G281" s="30"/>
      <c r="H281" s="30"/>
      <c r="I281" s="179" t="str">
        <f ca="1" t="shared" si="23"/>
        <v>LOCKED</v>
      </c>
      <c r="J281" s="180" t="str">
        <f t="shared" si="27"/>
        <v>JOINT AND CRACK SEALING</v>
      </c>
      <c r="K281" s="181">
        <f>MATCH(J281,'[1]Pay Items'!$K$1:$K$505,0)</f>
        <v>353</v>
      </c>
      <c r="L281" s="182" t="str">
        <f ca="1" t="shared" si="24"/>
        <v>,1</v>
      </c>
      <c r="M281" s="182" t="str">
        <f ca="1" t="shared" si="25"/>
        <v>C2</v>
      </c>
      <c r="N281" s="182" t="str">
        <f ca="1" t="shared" si="26"/>
        <v>C2</v>
      </c>
    </row>
    <row r="282" spans="1:14" ht="36" customHeight="1">
      <c r="A282" s="110" t="s">
        <v>59</v>
      </c>
      <c r="B282" s="24" t="s">
        <v>385</v>
      </c>
      <c r="C282" s="25" t="s">
        <v>60</v>
      </c>
      <c r="D282" s="26" t="s">
        <v>191</v>
      </c>
      <c r="E282" s="27" t="s">
        <v>48</v>
      </c>
      <c r="F282" s="50">
        <v>500</v>
      </c>
      <c r="G282" s="29"/>
      <c r="H282" s="30">
        <f>ROUND(G282*F282,2)</f>
        <v>0</v>
      </c>
      <c r="I282" s="179">
        <f ca="1" t="shared" si="23"/>
      </c>
      <c r="J282" s="180" t="str">
        <f t="shared" si="27"/>
        <v>D006Reflective Crack MaintenanceCW 3250-R7m</v>
      </c>
      <c r="K282" s="181">
        <f>MATCH(J282,'[1]Pay Items'!$K$1:$K$505,0)</f>
        <v>359</v>
      </c>
      <c r="L282" s="182" t="str">
        <f ca="1" t="shared" si="24"/>
        <v>,1</v>
      </c>
      <c r="M282" s="182" t="str">
        <f ca="1" t="shared" si="25"/>
        <v>C2</v>
      </c>
      <c r="N282" s="182" t="str">
        <f ca="1" t="shared" si="26"/>
        <v>C2</v>
      </c>
    </row>
    <row r="283" spans="1:14" ht="49.5" customHeight="1">
      <c r="A283" s="107"/>
      <c r="B283" s="24"/>
      <c r="C283" s="33" t="s">
        <v>19</v>
      </c>
      <c r="D283" s="26"/>
      <c r="E283" s="27"/>
      <c r="F283" s="50"/>
      <c r="G283" s="30"/>
      <c r="H283" s="30"/>
      <c r="I283" s="179" t="str">
        <f ca="1" t="shared" si="23"/>
        <v>LOCKED</v>
      </c>
      <c r="J283" s="180" t="str">
        <f t="shared" si="27"/>
        <v>ASSOCIATED DRAINAGE AND UNDERGROUND WORKS</v>
      </c>
      <c r="K283" s="181">
        <f>MATCH(J283,'[1]Pay Items'!$K$1:$K$505,0)</f>
        <v>361</v>
      </c>
      <c r="L283" s="182" t="str">
        <f ca="1" t="shared" si="24"/>
        <v>,1</v>
      </c>
      <c r="M283" s="182" t="str">
        <f ca="1" t="shared" si="25"/>
        <v>C2</v>
      </c>
      <c r="N283" s="182" t="str">
        <f ca="1" t="shared" si="26"/>
        <v>C2</v>
      </c>
    </row>
    <row r="284" spans="1:14" ht="36" customHeight="1">
      <c r="A284" s="71" t="s">
        <v>145</v>
      </c>
      <c r="B284" s="79" t="s">
        <v>425</v>
      </c>
      <c r="C284" s="37" t="s">
        <v>146</v>
      </c>
      <c r="D284" s="38" t="s">
        <v>147</v>
      </c>
      <c r="E284" s="39"/>
      <c r="F284" s="44"/>
      <c r="G284" s="43"/>
      <c r="H284" s="75"/>
      <c r="I284" s="179" t="str">
        <f ca="1" t="shared" si="23"/>
        <v>LOCKED</v>
      </c>
      <c r="J284" s="180" t="str">
        <f t="shared" si="27"/>
        <v>E003Catch BasinCW 2130-R12</v>
      </c>
      <c r="K284" s="181">
        <f>MATCH(J284,'[1]Pay Items'!$K$1:$K$505,0)</f>
        <v>364</v>
      </c>
      <c r="L284" s="182" t="str">
        <f ca="1" t="shared" si="24"/>
        <v>F0</v>
      </c>
      <c r="M284" s="182" t="str">
        <f ca="1" t="shared" si="25"/>
        <v>G</v>
      </c>
      <c r="N284" s="182" t="str">
        <f ca="1" t="shared" si="26"/>
        <v>C2</v>
      </c>
    </row>
    <row r="285" spans="1:14" ht="36" customHeight="1">
      <c r="A285" s="71" t="s">
        <v>148</v>
      </c>
      <c r="B285" s="45" t="s">
        <v>28</v>
      </c>
      <c r="C285" s="37" t="s">
        <v>149</v>
      </c>
      <c r="D285" s="38"/>
      <c r="E285" s="39" t="s">
        <v>34</v>
      </c>
      <c r="F285" s="50">
        <v>4</v>
      </c>
      <c r="G285" s="41"/>
      <c r="H285" s="42">
        <f>ROUND(G285*F285,2)</f>
        <v>0</v>
      </c>
      <c r="I285" s="179">
        <f ca="1" t="shared" si="23"/>
      </c>
      <c r="J285" s="180" t="str">
        <f t="shared" si="27"/>
        <v>E004SD-024, 1800 mm deepeach</v>
      </c>
      <c r="K285" s="181" t="e">
        <f>MATCH(J285,'[1]Pay Items'!$K$1:$K$505,0)</f>
        <v>#N/A</v>
      </c>
      <c r="L285" s="182" t="str">
        <f ca="1" t="shared" si="24"/>
        <v>,1</v>
      </c>
      <c r="M285" s="182" t="str">
        <f ca="1" t="shared" si="25"/>
        <v>C2</v>
      </c>
      <c r="N285" s="182" t="str">
        <f ca="1" t="shared" si="26"/>
        <v>C2</v>
      </c>
    </row>
    <row r="286" spans="1:14" ht="36" customHeight="1">
      <c r="A286" s="71" t="s">
        <v>150</v>
      </c>
      <c r="B286" s="79" t="s">
        <v>426</v>
      </c>
      <c r="C286" s="37" t="s">
        <v>151</v>
      </c>
      <c r="D286" s="38" t="s">
        <v>147</v>
      </c>
      <c r="E286" s="39"/>
      <c r="F286" s="44"/>
      <c r="G286" s="43"/>
      <c r="H286" s="75"/>
      <c r="I286" s="179" t="str">
        <f ca="1" t="shared" si="23"/>
        <v>LOCKED</v>
      </c>
      <c r="J286" s="180" t="str">
        <f t="shared" si="27"/>
        <v>E008Sewer ServiceCW 2130-R12</v>
      </c>
      <c r="K286" s="181">
        <f>MATCH(J286,'[1]Pay Items'!$K$1:$K$505,0)</f>
        <v>374</v>
      </c>
      <c r="L286" s="182" t="str">
        <f ca="1" t="shared" si="24"/>
        <v>F0</v>
      </c>
      <c r="M286" s="182" t="str">
        <f ca="1" t="shared" si="25"/>
        <v>G</v>
      </c>
      <c r="N286" s="182" t="str">
        <f ca="1" t="shared" si="26"/>
        <v>C2</v>
      </c>
    </row>
    <row r="287" spans="1:14" ht="36" customHeight="1">
      <c r="A287" s="71" t="s">
        <v>152</v>
      </c>
      <c r="B287" s="45" t="s">
        <v>28</v>
      </c>
      <c r="C287" s="37" t="s">
        <v>636</v>
      </c>
      <c r="D287" s="38"/>
      <c r="E287" s="39"/>
      <c r="F287" s="44"/>
      <c r="G287" s="43"/>
      <c r="H287" s="75"/>
      <c r="I287" s="179" t="str">
        <f ca="1" t="shared" si="23"/>
        <v>LOCKED</v>
      </c>
      <c r="J287" s="180" t="str">
        <f t="shared" si="27"/>
        <v>E009250 mm, PVC</v>
      </c>
      <c r="K287" s="181" t="e">
        <f>MATCH(J287,'[1]Pay Items'!$K$1:$K$505,0)</f>
        <v>#N/A</v>
      </c>
      <c r="L287" s="182" t="str">
        <f ca="1" t="shared" si="24"/>
        <v>F0</v>
      </c>
      <c r="M287" s="182" t="str">
        <f ca="1" t="shared" si="25"/>
        <v>G</v>
      </c>
      <c r="N287" s="182" t="str">
        <f ca="1" t="shared" si="26"/>
        <v>C2</v>
      </c>
    </row>
    <row r="288" spans="1:14" ht="49.5" customHeight="1">
      <c r="A288" s="146" t="s">
        <v>329</v>
      </c>
      <c r="B288" s="147" t="s">
        <v>115</v>
      </c>
      <c r="C288" s="142" t="s">
        <v>637</v>
      </c>
      <c r="D288" s="143"/>
      <c r="E288" s="144" t="s">
        <v>48</v>
      </c>
      <c r="F288" s="158">
        <v>30</v>
      </c>
      <c r="G288" s="148"/>
      <c r="H288" s="149">
        <f>ROUND(G288*F288,2)</f>
        <v>0</v>
      </c>
      <c r="I288" s="179">
        <f ca="1" t="shared" si="23"/>
      </c>
      <c r="J288" s="180" t="str">
        <f t="shared" si="27"/>
        <v>E011Trenchless Installation, Class B Sand Bedding, Class 1 Backfillm</v>
      </c>
      <c r="K288" s="181" t="e">
        <f>MATCH(J288,'[1]Pay Items'!$K$1:$K$505,0)</f>
        <v>#N/A</v>
      </c>
      <c r="L288" s="182" t="str">
        <f ca="1" t="shared" si="24"/>
        <v>,1</v>
      </c>
      <c r="M288" s="182" t="str">
        <f ca="1" t="shared" si="25"/>
        <v>C2</v>
      </c>
      <c r="N288" s="182" t="str">
        <f ca="1" t="shared" si="26"/>
        <v>C2</v>
      </c>
    </row>
    <row r="289" spans="1:14" ht="49.5" customHeight="1">
      <c r="A289" s="71"/>
      <c r="B289" s="45"/>
      <c r="C289" s="33" t="s">
        <v>494</v>
      </c>
      <c r="D289" s="38"/>
      <c r="E289" s="39"/>
      <c r="F289" s="44"/>
      <c r="G289" s="43"/>
      <c r="H289" s="75"/>
      <c r="I289" s="179" t="str">
        <f ca="1" t="shared" si="23"/>
        <v>LOCKED</v>
      </c>
      <c r="J289" s="180" t="str">
        <f t="shared" si="27"/>
        <v>ASSOCIATED DRAINAGE AND UNDERGROUND WORKS (Cont'd)</v>
      </c>
      <c r="K289" s="181" t="e">
        <f>MATCH(J289,'[1]Pay Items'!$K$1:$K$505,0)</f>
        <v>#N/A</v>
      </c>
      <c r="L289" s="182" t="str">
        <f ca="1" t="shared" si="24"/>
        <v>F0</v>
      </c>
      <c r="M289" s="182" t="str">
        <f ca="1" t="shared" si="25"/>
        <v>G</v>
      </c>
      <c r="N289" s="182" t="str">
        <f ca="1" t="shared" si="26"/>
        <v>C2</v>
      </c>
    </row>
    <row r="290" spans="1:14" ht="49.5" customHeight="1">
      <c r="A290" s="71" t="s">
        <v>85</v>
      </c>
      <c r="B290" s="79" t="s">
        <v>427</v>
      </c>
      <c r="C290" s="80" t="s">
        <v>155</v>
      </c>
      <c r="D290" s="38" t="s">
        <v>147</v>
      </c>
      <c r="E290" s="39"/>
      <c r="F290" s="44"/>
      <c r="G290" s="43"/>
      <c r="H290" s="75"/>
      <c r="I290" s="179" t="str">
        <f ca="1" t="shared" si="23"/>
        <v>LOCKED</v>
      </c>
      <c r="J290" s="180" t="str">
        <f t="shared" si="27"/>
        <v>E023Replacing Existing Manhole and Catch Basin Frames &amp; CoversCW 2130-R12</v>
      </c>
      <c r="K290" s="181">
        <f>MATCH(J290,'[1]Pay Items'!$K$1:$K$505,0)</f>
        <v>389</v>
      </c>
      <c r="L290" s="182" t="str">
        <f ca="1" t="shared" si="24"/>
        <v>F0</v>
      </c>
      <c r="M290" s="182" t="str">
        <f ca="1" t="shared" si="25"/>
        <v>G</v>
      </c>
      <c r="N290" s="182" t="str">
        <f ca="1" t="shared" si="26"/>
        <v>C2</v>
      </c>
    </row>
    <row r="291" spans="1:14" ht="49.5" customHeight="1">
      <c r="A291" s="71" t="s">
        <v>86</v>
      </c>
      <c r="B291" s="45" t="s">
        <v>28</v>
      </c>
      <c r="C291" s="37" t="s">
        <v>87</v>
      </c>
      <c r="D291" s="38"/>
      <c r="E291" s="39" t="s">
        <v>34</v>
      </c>
      <c r="F291" s="50">
        <v>4</v>
      </c>
      <c r="G291" s="41"/>
      <c r="H291" s="42">
        <f>ROUND(G291*F291,2)</f>
        <v>0</v>
      </c>
      <c r="I291" s="179">
        <f ca="1" t="shared" si="23"/>
      </c>
      <c r="J291" s="180" t="str">
        <f t="shared" si="27"/>
        <v>E024AP-004 - Standard Frame for Manhole and Catch Basineach</v>
      </c>
      <c r="K291" s="181">
        <f>MATCH(J291,'[1]Pay Items'!$K$1:$K$505,0)</f>
        <v>390</v>
      </c>
      <c r="L291" s="182" t="str">
        <f ca="1" t="shared" si="24"/>
        <v>,1</v>
      </c>
      <c r="M291" s="182" t="str">
        <f ca="1" t="shared" si="25"/>
        <v>C2</v>
      </c>
      <c r="N291" s="182" t="str">
        <f ca="1" t="shared" si="26"/>
        <v>C2</v>
      </c>
    </row>
    <row r="292" spans="1:14" ht="49.5" customHeight="1">
      <c r="A292" s="71" t="s">
        <v>88</v>
      </c>
      <c r="B292" s="45" t="s">
        <v>37</v>
      </c>
      <c r="C292" s="37" t="s">
        <v>89</v>
      </c>
      <c r="D292" s="38"/>
      <c r="E292" s="39" t="s">
        <v>34</v>
      </c>
      <c r="F292" s="50">
        <v>4</v>
      </c>
      <c r="G292" s="41"/>
      <c r="H292" s="42">
        <f>ROUND(G292*F292,2)</f>
        <v>0</v>
      </c>
      <c r="I292" s="179">
        <f ca="1" t="shared" si="23"/>
      </c>
      <c r="J292" s="180" t="str">
        <f t="shared" si="27"/>
        <v>E025AP-005 - Standard Solid Cover for Standard Frameeach</v>
      </c>
      <c r="K292" s="181">
        <f>MATCH(J292,'[1]Pay Items'!$K$1:$K$505,0)</f>
        <v>391</v>
      </c>
      <c r="L292" s="182" t="str">
        <f ca="1" t="shared" si="24"/>
        <v>,1</v>
      </c>
      <c r="M292" s="182" t="str">
        <f ca="1" t="shared" si="25"/>
        <v>C2</v>
      </c>
      <c r="N292" s="182" t="str">
        <f ca="1" t="shared" si="26"/>
        <v>C2</v>
      </c>
    </row>
    <row r="293" spans="1:14" ht="49.5" customHeight="1">
      <c r="A293" s="71" t="s">
        <v>61</v>
      </c>
      <c r="B293" s="45" t="s">
        <v>49</v>
      </c>
      <c r="C293" s="37" t="s">
        <v>92</v>
      </c>
      <c r="D293" s="38"/>
      <c r="E293" s="39" t="s">
        <v>34</v>
      </c>
      <c r="F293" s="50">
        <v>1</v>
      </c>
      <c r="G293" s="41"/>
      <c r="H293" s="42">
        <f>ROUND(G293*F293,2)</f>
        <v>0</v>
      </c>
      <c r="I293" s="179">
        <f ca="1" t="shared" si="23"/>
      </c>
      <c r="J293" s="180" t="str">
        <f t="shared" si="27"/>
        <v>E028AP-008 - Barrier Curb and Gutter Inlet Frame and Boxeach</v>
      </c>
      <c r="K293" s="181">
        <f>MATCH(J293,'[1]Pay Items'!$K$1:$K$505,0)</f>
        <v>394</v>
      </c>
      <c r="L293" s="182" t="str">
        <f ca="1" t="shared" si="24"/>
        <v>,1</v>
      </c>
      <c r="M293" s="182" t="str">
        <f ca="1" t="shared" si="25"/>
        <v>C2</v>
      </c>
      <c r="N293" s="182" t="str">
        <f ca="1" t="shared" si="26"/>
        <v>C2</v>
      </c>
    </row>
    <row r="294" spans="1:14" ht="49.5" customHeight="1">
      <c r="A294" s="71" t="s">
        <v>589</v>
      </c>
      <c r="B294" s="45" t="s">
        <v>65</v>
      </c>
      <c r="C294" s="37" t="s">
        <v>590</v>
      </c>
      <c r="D294" s="38"/>
      <c r="E294" s="39" t="s">
        <v>34</v>
      </c>
      <c r="F294" s="50">
        <v>1</v>
      </c>
      <c r="G294" s="41"/>
      <c r="H294" s="42">
        <f>ROUND(G294*F294,2)</f>
        <v>0</v>
      </c>
      <c r="I294" s="179">
        <f ca="1" t="shared" si="23"/>
      </c>
      <c r="J294" s="180" t="str">
        <f t="shared" si="27"/>
        <v>E029AP-009 - Barrier Curb and Gutter Inlet Covereach</v>
      </c>
      <c r="K294" s="181">
        <f>MATCH(J294,'[1]Pay Items'!$K$1:$K$505,0)</f>
        <v>395</v>
      </c>
      <c r="L294" s="182" t="str">
        <f ca="1" t="shared" si="24"/>
        <v>,1</v>
      </c>
      <c r="M294" s="182" t="str">
        <f ca="1" t="shared" si="25"/>
        <v>C2</v>
      </c>
      <c r="N294" s="182" t="str">
        <f ca="1" t="shared" si="26"/>
        <v>C2</v>
      </c>
    </row>
    <row r="295" spans="1:14" ht="36" customHeight="1">
      <c r="A295" s="71" t="s">
        <v>160</v>
      </c>
      <c r="B295" s="79" t="s">
        <v>428</v>
      </c>
      <c r="C295" s="80" t="s">
        <v>161</v>
      </c>
      <c r="D295" s="38" t="s">
        <v>147</v>
      </c>
      <c r="E295" s="39"/>
      <c r="F295" s="44"/>
      <c r="G295" s="43"/>
      <c r="H295" s="75"/>
      <c r="I295" s="179" t="str">
        <f ca="1" t="shared" si="23"/>
        <v>LOCKED</v>
      </c>
      <c r="J295" s="180" t="str">
        <f t="shared" si="27"/>
        <v>E036Connecting to Existing SewerCW 2130-R12</v>
      </c>
      <c r="K295" s="181">
        <f>MATCH(J295,'[1]Pay Items'!$K$1:$K$505,0)</f>
        <v>406</v>
      </c>
      <c r="L295" s="182" t="str">
        <f ca="1" t="shared" si="24"/>
        <v>F0</v>
      </c>
      <c r="M295" s="182" t="str">
        <f ca="1" t="shared" si="25"/>
        <v>G</v>
      </c>
      <c r="N295" s="182" t="str">
        <f ca="1" t="shared" si="26"/>
        <v>C2</v>
      </c>
    </row>
    <row r="296" spans="1:14" ht="36" customHeight="1">
      <c r="A296" s="71" t="s">
        <v>162</v>
      </c>
      <c r="B296" s="45" t="s">
        <v>28</v>
      </c>
      <c r="C296" s="80" t="s">
        <v>163</v>
      </c>
      <c r="D296" s="38"/>
      <c r="E296" s="39"/>
      <c r="F296" s="44"/>
      <c r="G296" s="43"/>
      <c r="H296" s="75"/>
      <c r="I296" s="179" t="str">
        <f ca="1" t="shared" si="23"/>
        <v>LOCKED</v>
      </c>
      <c r="J296" s="180" t="str">
        <f t="shared" si="27"/>
        <v>E037250 mm PVC Connecting Pipe</v>
      </c>
      <c r="K296" s="181" t="e">
        <f>MATCH(J296,'[1]Pay Items'!$K$1:$K$505,0)</f>
        <v>#N/A</v>
      </c>
      <c r="L296" s="182" t="str">
        <f ca="1" t="shared" si="24"/>
        <v>F0</v>
      </c>
      <c r="M296" s="182" t="str">
        <f ca="1" t="shared" si="25"/>
        <v>G</v>
      </c>
      <c r="N296" s="182" t="str">
        <f ca="1" t="shared" si="26"/>
        <v>C2</v>
      </c>
    </row>
    <row r="297" spans="1:14" ht="36" customHeight="1">
      <c r="A297" s="71" t="s">
        <v>333</v>
      </c>
      <c r="B297" s="45" t="s">
        <v>115</v>
      </c>
      <c r="C297" s="37" t="s">
        <v>619</v>
      </c>
      <c r="D297" s="38"/>
      <c r="E297" s="39" t="s">
        <v>34</v>
      </c>
      <c r="F297" s="50">
        <v>2</v>
      </c>
      <c r="G297" s="41"/>
      <c r="H297" s="42">
        <f>ROUND(G297*F297,2)</f>
        <v>0</v>
      </c>
      <c r="I297" s="179">
        <f ca="1" t="shared" si="23"/>
      </c>
      <c r="J297" s="180" t="str">
        <f t="shared" si="27"/>
        <v>E038Connecting to 300 mm Unknown Sewereach</v>
      </c>
      <c r="K297" s="181" t="e">
        <f>MATCH(J297,'[1]Pay Items'!$K$1:$K$505,0)</f>
        <v>#N/A</v>
      </c>
      <c r="L297" s="182" t="str">
        <f ca="1" t="shared" si="24"/>
        <v>,1</v>
      </c>
      <c r="M297" s="182" t="str">
        <f ca="1" t="shared" si="25"/>
        <v>C2</v>
      </c>
      <c r="N297" s="182" t="str">
        <f ca="1" t="shared" si="26"/>
        <v>C2</v>
      </c>
    </row>
    <row r="298" spans="1:14" ht="36" customHeight="1">
      <c r="A298" s="71" t="s">
        <v>164</v>
      </c>
      <c r="B298" s="45" t="s">
        <v>183</v>
      </c>
      <c r="C298" s="37" t="s">
        <v>620</v>
      </c>
      <c r="D298" s="38"/>
      <c r="E298" s="39" t="s">
        <v>34</v>
      </c>
      <c r="F298" s="50">
        <v>2</v>
      </c>
      <c r="G298" s="41"/>
      <c r="H298" s="42">
        <f>ROUND(G298*F298,2)</f>
        <v>0</v>
      </c>
      <c r="I298" s="179">
        <f ca="1" t="shared" si="23"/>
      </c>
      <c r="J298" s="180" t="str">
        <f t="shared" si="27"/>
        <v>E039Connecting to 375 mm Unknown Sewereach</v>
      </c>
      <c r="K298" s="181" t="e">
        <f>MATCH(J298,'[1]Pay Items'!$K$1:$K$505,0)</f>
        <v>#N/A</v>
      </c>
      <c r="L298" s="182" t="str">
        <f ca="1" t="shared" si="24"/>
        <v>,1</v>
      </c>
      <c r="M298" s="182" t="str">
        <f ca="1" t="shared" si="25"/>
        <v>C2</v>
      </c>
      <c r="N298" s="182" t="str">
        <f ca="1" t="shared" si="26"/>
        <v>C2</v>
      </c>
    </row>
    <row r="299" spans="1:14" ht="36" customHeight="1">
      <c r="A299" s="71" t="s">
        <v>165</v>
      </c>
      <c r="B299" s="79" t="s">
        <v>429</v>
      </c>
      <c r="C299" s="37" t="s">
        <v>166</v>
      </c>
      <c r="D299" s="38" t="s">
        <v>147</v>
      </c>
      <c r="E299" s="39" t="s">
        <v>34</v>
      </c>
      <c r="F299" s="50">
        <v>4</v>
      </c>
      <c r="G299" s="41"/>
      <c r="H299" s="42">
        <f>ROUND(G299*F299,2)</f>
        <v>0</v>
      </c>
      <c r="I299" s="179">
        <f ca="1" t="shared" si="23"/>
      </c>
      <c r="J299" s="180" t="str">
        <f t="shared" si="27"/>
        <v>E046Removal of Existing Catch BasinsCW 2130-R12each</v>
      </c>
      <c r="K299" s="181">
        <f>MATCH(J299,'[1]Pay Items'!$K$1:$K$505,0)</f>
        <v>416</v>
      </c>
      <c r="L299" s="182" t="str">
        <f ca="1" t="shared" si="24"/>
        <v>,1</v>
      </c>
      <c r="M299" s="182" t="str">
        <f ca="1" t="shared" si="25"/>
        <v>C2</v>
      </c>
      <c r="N299" s="182" t="str">
        <f ca="1" t="shared" si="26"/>
        <v>C2</v>
      </c>
    </row>
    <row r="300" spans="1:14" ht="36" customHeight="1">
      <c r="A300" s="71" t="s">
        <v>228</v>
      </c>
      <c r="B300" s="79" t="s">
        <v>430</v>
      </c>
      <c r="C300" s="37" t="s">
        <v>229</v>
      </c>
      <c r="D300" s="38" t="s">
        <v>147</v>
      </c>
      <c r="E300" s="39" t="s">
        <v>34</v>
      </c>
      <c r="F300" s="50">
        <v>5</v>
      </c>
      <c r="G300" s="41"/>
      <c r="H300" s="42">
        <f>ROUND(G300*F300,2)</f>
        <v>0</v>
      </c>
      <c r="I300" s="179">
        <f ca="1" t="shared" si="23"/>
      </c>
      <c r="J300" s="180" t="str">
        <f t="shared" si="27"/>
        <v>E047Removal of Existing Catch PitCW 2130-R12each</v>
      </c>
      <c r="K300" s="181">
        <f>MATCH(J300,'[1]Pay Items'!$K$1:$K$505,0)</f>
        <v>417</v>
      </c>
      <c r="L300" s="182" t="str">
        <f ca="1" t="shared" si="24"/>
        <v>,1</v>
      </c>
      <c r="M300" s="182" t="str">
        <f ca="1" t="shared" si="25"/>
        <v>C2</v>
      </c>
      <c r="N300" s="182" t="str">
        <f ca="1" t="shared" si="26"/>
        <v>C2</v>
      </c>
    </row>
    <row r="301" spans="1:14" ht="36" customHeight="1">
      <c r="A301" s="120"/>
      <c r="B301" s="116"/>
      <c r="C301" s="117" t="s">
        <v>20</v>
      </c>
      <c r="D301" s="118"/>
      <c r="E301" s="118"/>
      <c r="F301" s="118"/>
      <c r="G301" s="43"/>
      <c r="H301" s="119"/>
      <c r="I301" s="179" t="str">
        <f ca="1" t="shared" si="23"/>
        <v>LOCKED</v>
      </c>
      <c r="J301" s="180" t="str">
        <f t="shared" si="27"/>
        <v>ADJUSTMENTS</v>
      </c>
      <c r="K301" s="181">
        <f>MATCH(J301,'[1]Pay Items'!$K$1:$K$505,0)</f>
        <v>443</v>
      </c>
      <c r="L301" s="182" t="str">
        <f ca="1" t="shared" si="24"/>
        <v>F0</v>
      </c>
      <c r="M301" s="182" t="str">
        <f ca="1" t="shared" si="25"/>
        <v>G</v>
      </c>
      <c r="N301" s="182" t="str">
        <f ca="1" t="shared" si="26"/>
        <v>F2</v>
      </c>
    </row>
    <row r="302" spans="1:14" ht="49.5" customHeight="1">
      <c r="A302" s="71" t="s">
        <v>62</v>
      </c>
      <c r="B302" s="79" t="s">
        <v>592</v>
      </c>
      <c r="C302" s="37" t="s">
        <v>93</v>
      </c>
      <c r="D302" s="38" t="s">
        <v>173</v>
      </c>
      <c r="E302" s="39" t="s">
        <v>34</v>
      </c>
      <c r="F302" s="50">
        <v>9</v>
      </c>
      <c r="G302" s="41"/>
      <c r="H302" s="42">
        <f>ROUND(G302*F302,2)</f>
        <v>0</v>
      </c>
      <c r="I302" s="179">
        <f ca="1" t="shared" si="23"/>
      </c>
      <c r="J302" s="180" t="str">
        <f t="shared" si="27"/>
        <v>F001Adjustment of Catch Basins / Manholes FramesCW 3210-R7each</v>
      </c>
      <c r="K302" s="181">
        <f>MATCH(J302,'[1]Pay Items'!$K$1:$K$505,0)</f>
        <v>444</v>
      </c>
      <c r="L302" s="182" t="str">
        <f ca="1" t="shared" si="24"/>
        <v>,1</v>
      </c>
      <c r="M302" s="182" t="str">
        <f ca="1" t="shared" si="25"/>
        <v>C2</v>
      </c>
      <c r="N302" s="182" t="str">
        <f ca="1" t="shared" si="26"/>
        <v>C2</v>
      </c>
    </row>
    <row r="303" spans="1:14" ht="36" customHeight="1">
      <c r="A303" s="71" t="s">
        <v>63</v>
      </c>
      <c r="B303" s="79" t="s">
        <v>593</v>
      </c>
      <c r="C303" s="37" t="s">
        <v>96</v>
      </c>
      <c r="D303" s="38" t="s">
        <v>173</v>
      </c>
      <c r="E303" s="39"/>
      <c r="F303" s="44"/>
      <c r="G303" s="43"/>
      <c r="H303" s="75"/>
      <c r="I303" s="179" t="str">
        <f ca="1" t="shared" si="23"/>
        <v>LOCKED</v>
      </c>
      <c r="J303" s="180" t="str">
        <f t="shared" si="27"/>
        <v>F003Lifter RingsCW 3210-R7</v>
      </c>
      <c r="K303" s="181">
        <f>MATCH(J303,'[1]Pay Items'!$K$1:$K$505,0)</f>
        <v>449</v>
      </c>
      <c r="L303" s="182" t="str">
        <f ca="1" t="shared" si="24"/>
        <v>F0</v>
      </c>
      <c r="M303" s="182" t="str">
        <f ca="1" t="shared" si="25"/>
        <v>G</v>
      </c>
      <c r="N303" s="182" t="str">
        <f ca="1" t="shared" si="26"/>
        <v>C2</v>
      </c>
    </row>
    <row r="304" spans="1:14" ht="36" customHeight="1">
      <c r="A304" s="71" t="s">
        <v>64</v>
      </c>
      <c r="B304" s="45" t="s">
        <v>28</v>
      </c>
      <c r="C304" s="37" t="s">
        <v>175</v>
      </c>
      <c r="D304" s="38"/>
      <c r="E304" s="39" t="s">
        <v>34</v>
      </c>
      <c r="F304" s="50">
        <v>4</v>
      </c>
      <c r="G304" s="41"/>
      <c r="H304" s="42">
        <f>ROUND(G304*F304,2)</f>
        <v>0</v>
      </c>
      <c r="I304" s="179">
        <f ca="1" t="shared" si="23"/>
      </c>
      <c r="J304" s="180" t="str">
        <f t="shared" si="27"/>
        <v>F00551 mmeach</v>
      </c>
      <c r="K304" s="181">
        <f>MATCH(J304,'[1]Pay Items'!$K$1:$K$505,0)</f>
        <v>451</v>
      </c>
      <c r="L304" s="182" t="str">
        <f ca="1" t="shared" si="24"/>
        <v>,1</v>
      </c>
      <c r="M304" s="182" t="str">
        <f ca="1" t="shared" si="25"/>
        <v>C2</v>
      </c>
      <c r="N304" s="182" t="str">
        <f ca="1" t="shared" si="26"/>
        <v>C2</v>
      </c>
    </row>
    <row r="305" spans="1:14" ht="36" customHeight="1">
      <c r="A305" s="71" t="s">
        <v>79</v>
      </c>
      <c r="B305" s="79" t="s">
        <v>594</v>
      </c>
      <c r="C305" s="37" t="s">
        <v>97</v>
      </c>
      <c r="D305" s="38" t="s">
        <v>173</v>
      </c>
      <c r="E305" s="39" t="s">
        <v>34</v>
      </c>
      <c r="F305" s="50">
        <v>3</v>
      </c>
      <c r="G305" s="41"/>
      <c r="H305" s="42">
        <f>ROUND(G305*F305,2)</f>
        <v>0</v>
      </c>
      <c r="I305" s="179">
        <f ca="1" t="shared" si="23"/>
      </c>
      <c r="J305" s="180" t="str">
        <f t="shared" si="27"/>
        <v>F009Adjustment of Valve BoxesCW 3210-R7each</v>
      </c>
      <c r="K305" s="181">
        <f>MATCH(J305,'[1]Pay Items'!$K$1:$K$505,0)</f>
        <v>455</v>
      </c>
      <c r="L305" s="182" t="str">
        <f ca="1" t="shared" si="24"/>
        <v>,1</v>
      </c>
      <c r="M305" s="182" t="str">
        <f ca="1" t="shared" si="25"/>
        <v>C2</v>
      </c>
      <c r="N305" s="182" t="str">
        <f ca="1" t="shared" si="26"/>
        <v>C2</v>
      </c>
    </row>
    <row r="306" spans="1:14" ht="36" customHeight="1">
      <c r="A306" s="71" t="s">
        <v>212</v>
      </c>
      <c r="B306" s="79" t="s">
        <v>595</v>
      </c>
      <c r="C306" s="37" t="s">
        <v>213</v>
      </c>
      <c r="D306" s="38" t="s">
        <v>173</v>
      </c>
      <c r="E306" s="39" t="s">
        <v>34</v>
      </c>
      <c r="F306" s="50">
        <v>2</v>
      </c>
      <c r="G306" s="41"/>
      <c r="H306" s="42">
        <f>ROUND(G306*F306,2)</f>
        <v>0</v>
      </c>
      <c r="I306" s="179">
        <f ca="1" t="shared" si="23"/>
      </c>
      <c r="J306" s="180" t="str">
        <f t="shared" si="27"/>
        <v>F010Valve Box ExtensionsCW 3210-R7each</v>
      </c>
      <c r="K306" s="181">
        <f>MATCH(J306,'[1]Pay Items'!$K$1:$K$505,0)</f>
        <v>456</v>
      </c>
      <c r="L306" s="182" t="str">
        <f ca="1" t="shared" si="24"/>
        <v>,1</v>
      </c>
      <c r="M306" s="182" t="str">
        <f ca="1" t="shared" si="25"/>
        <v>C2</v>
      </c>
      <c r="N306" s="182" t="str">
        <f ca="1" t="shared" si="26"/>
        <v>C2</v>
      </c>
    </row>
    <row r="307" spans="1:14" ht="36" customHeight="1">
      <c r="A307" s="146" t="s">
        <v>80</v>
      </c>
      <c r="B307" s="141" t="s">
        <v>596</v>
      </c>
      <c r="C307" s="142" t="s">
        <v>98</v>
      </c>
      <c r="D307" s="143" t="s">
        <v>173</v>
      </c>
      <c r="E307" s="144" t="s">
        <v>34</v>
      </c>
      <c r="F307" s="158">
        <v>1</v>
      </c>
      <c r="G307" s="148"/>
      <c r="H307" s="149">
        <f>ROUND(G307*F307,2)</f>
        <v>0</v>
      </c>
      <c r="I307" s="179">
        <f ca="1" t="shared" si="23"/>
      </c>
      <c r="J307" s="180" t="str">
        <f t="shared" si="27"/>
        <v>F011Adjustment of Curb Stop BoxesCW 3210-R7each</v>
      </c>
      <c r="K307" s="181">
        <f>MATCH(J307,'[1]Pay Items'!$K$1:$K$505,0)</f>
        <v>457</v>
      </c>
      <c r="L307" s="182" t="str">
        <f ca="1" t="shared" si="24"/>
        <v>,1</v>
      </c>
      <c r="M307" s="182" t="str">
        <f ca="1" t="shared" si="25"/>
        <v>C2</v>
      </c>
      <c r="N307" s="182" t="str">
        <f ca="1" t="shared" si="26"/>
        <v>C2</v>
      </c>
    </row>
    <row r="308" spans="1:14" ht="36" customHeight="1">
      <c r="A308" s="97"/>
      <c r="B308" s="24"/>
      <c r="C308" s="33" t="s">
        <v>21</v>
      </c>
      <c r="D308" s="20"/>
      <c r="E308" s="34"/>
      <c r="F308" s="50"/>
      <c r="G308" s="46"/>
      <c r="H308" s="98"/>
      <c r="I308" s="179" t="str">
        <f ca="1" t="shared" si="23"/>
        <v>LOCKED</v>
      </c>
      <c r="J308" s="180" t="str">
        <f t="shared" si="27"/>
        <v>LANDSCAPING</v>
      </c>
      <c r="K308" s="181">
        <f>MATCH(J308,'[1]Pay Items'!$K$1:$K$505,0)</f>
        <v>475</v>
      </c>
      <c r="L308" s="182" t="str">
        <f ca="1" t="shared" si="24"/>
        <v>,1</v>
      </c>
      <c r="M308" s="182" t="str">
        <f ca="1" t="shared" si="25"/>
        <v>C2</v>
      </c>
      <c r="N308" s="182" t="str">
        <f ca="1" t="shared" si="26"/>
        <v>C2</v>
      </c>
    </row>
    <row r="309" spans="1:14" ht="36" customHeight="1">
      <c r="A309" s="111" t="s">
        <v>66</v>
      </c>
      <c r="B309" s="24" t="s">
        <v>597</v>
      </c>
      <c r="C309" s="25" t="s">
        <v>67</v>
      </c>
      <c r="D309" s="26" t="s">
        <v>176</v>
      </c>
      <c r="E309" s="27"/>
      <c r="F309" s="50"/>
      <c r="G309" s="47"/>
      <c r="H309" s="30"/>
      <c r="I309" s="179" t="str">
        <f ca="1" t="shared" si="23"/>
        <v>LOCKED</v>
      </c>
      <c r="J309" s="180" t="str">
        <f t="shared" si="27"/>
        <v>G001SoddingCW 3510-R9</v>
      </c>
      <c r="K309" s="181">
        <f>MATCH(J309,'[1]Pay Items'!$K$1:$K$505,0)</f>
        <v>476</v>
      </c>
      <c r="L309" s="182" t="str">
        <f ca="1" t="shared" si="24"/>
        <v>,1</v>
      </c>
      <c r="M309" s="182" t="str">
        <f ca="1" t="shared" si="25"/>
        <v>G</v>
      </c>
      <c r="N309" s="182" t="str">
        <f ca="1" t="shared" si="26"/>
        <v>C2</v>
      </c>
    </row>
    <row r="310" spans="1:14" ht="36" customHeight="1">
      <c r="A310" s="111" t="s">
        <v>177</v>
      </c>
      <c r="B310" s="32" t="s">
        <v>28</v>
      </c>
      <c r="C310" s="25" t="s">
        <v>178</v>
      </c>
      <c r="D310" s="26"/>
      <c r="E310" s="27" t="s">
        <v>27</v>
      </c>
      <c r="F310" s="50">
        <v>200</v>
      </c>
      <c r="G310" s="29"/>
      <c r="H310" s="30">
        <f>ROUND(G310*F310,2)</f>
        <v>0</v>
      </c>
      <c r="I310" s="179">
        <f ca="1" t="shared" si="23"/>
      </c>
      <c r="J310" s="180" t="str">
        <f t="shared" si="27"/>
        <v>G002width &lt; 600 mmm²</v>
      </c>
      <c r="K310" s="181">
        <f>MATCH(J310,'[1]Pay Items'!$K$1:$K$505,0)</f>
        <v>477</v>
      </c>
      <c r="L310" s="182" t="str">
        <f ca="1" t="shared" si="24"/>
        <v>,1</v>
      </c>
      <c r="M310" s="182" t="str">
        <f ca="1" t="shared" si="25"/>
        <v>C2</v>
      </c>
      <c r="N310" s="182" t="str">
        <f ca="1" t="shared" si="26"/>
        <v>C2</v>
      </c>
    </row>
    <row r="311" spans="1:14" ht="36" customHeight="1">
      <c r="A311" s="111" t="s">
        <v>68</v>
      </c>
      <c r="B311" s="32" t="s">
        <v>37</v>
      </c>
      <c r="C311" s="25" t="s">
        <v>179</v>
      </c>
      <c r="D311" s="26"/>
      <c r="E311" s="27" t="s">
        <v>27</v>
      </c>
      <c r="F311" s="50">
        <v>800</v>
      </c>
      <c r="G311" s="29"/>
      <c r="H311" s="30">
        <f>ROUND(G311*F311,2)</f>
        <v>0</v>
      </c>
      <c r="I311" s="179">
        <f ca="1" t="shared" si="23"/>
      </c>
      <c r="J311" s="180" t="str">
        <f t="shared" si="27"/>
        <v>G003width &gt; or = 600 mmm²</v>
      </c>
      <c r="K311" s="181">
        <f>MATCH(J311,'[1]Pay Items'!$K$1:$K$505,0)</f>
        <v>478</v>
      </c>
      <c r="L311" s="182" t="str">
        <f ca="1" t="shared" si="24"/>
        <v>,1</v>
      </c>
      <c r="M311" s="182" t="str">
        <f ca="1" t="shared" si="25"/>
        <v>C2</v>
      </c>
      <c r="N311" s="182" t="str">
        <f ca="1" t="shared" si="26"/>
        <v>C2</v>
      </c>
    </row>
    <row r="312" spans="1:14" ht="49.5" customHeight="1">
      <c r="A312" s="111"/>
      <c r="B312" s="24" t="s">
        <v>598</v>
      </c>
      <c r="C312" s="25" t="s">
        <v>585</v>
      </c>
      <c r="D312" s="26" t="s">
        <v>588</v>
      </c>
      <c r="E312" s="27" t="s">
        <v>48</v>
      </c>
      <c r="F312" s="50">
        <v>30</v>
      </c>
      <c r="G312" s="29"/>
      <c r="H312" s="30">
        <f>ROUND(G312*F312,2)</f>
        <v>0</v>
      </c>
      <c r="I312" s="179">
        <f ca="1" t="shared" si="23"/>
      </c>
      <c r="J312" s="180" t="str">
        <f t="shared" si="27"/>
        <v>Removal of Existing Railway Line and Wooden Tiesm</v>
      </c>
      <c r="K312" s="181" t="e">
        <f>MATCH(J312,'[1]Pay Items'!$K$1:$K$505,0)</f>
        <v>#N/A</v>
      </c>
      <c r="L312" s="182" t="str">
        <f ca="1" t="shared" si="24"/>
        <v>,1</v>
      </c>
      <c r="M312" s="182" t="str">
        <f ca="1" t="shared" si="25"/>
        <v>C2</v>
      </c>
      <c r="N312" s="182" t="str">
        <f ca="1" t="shared" si="26"/>
        <v>C2</v>
      </c>
    </row>
    <row r="313" spans="1:14" ht="36" customHeight="1">
      <c r="A313" s="111"/>
      <c r="B313" s="24" t="s">
        <v>599</v>
      </c>
      <c r="C313" s="25" t="s">
        <v>586</v>
      </c>
      <c r="D313" s="26" t="s">
        <v>587</v>
      </c>
      <c r="E313" s="27" t="s">
        <v>27</v>
      </c>
      <c r="F313" s="50">
        <v>600</v>
      </c>
      <c r="G313" s="29"/>
      <c r="H313" s="30">
        <f>ROUND(G313*F313,2)</f>
        <v>0</v>
      </c>
      <c r="I313" s="179">
        <f ca="1" t="shared" si="23"/>
      </c>
      <c r="J313" s="180" t="str">
        <f t="shared" si="27"/>
        <v>Removal of 450 mm Concrete Pavementm²</v>
      </c>
      <c r="K313" s="181" t="e">
        <f>MATCH(J313,'[1]Pay Items'!$K$1:$K$505,0)</f>
        <v>#N/A</v>
      </c>
      <c r="L313" s="182" t="str">
        <f ca="1" t="shared" si="24"/>
        <v>,1</v>
      </c>
      <c r="M313" s="182" t="str">
        <f ca="1" t="shared" si="25"/>
        <v>C2</v>
      </c>
      <c r="N313" s="182" t="str">
        <f ca="1" t="shared" si="26"/>
        <v>C2</v>
      </c>
    </row>
    <row r="314" spans="1:14" ht="36" customHeight="1" thickBot="1">
      <c r="A314" s="173"/>
      <c r="B314" s="6" t="str">
        <f>+B226</f>
        <v>D</v>
      </c>
      <c r="C314" s="207" t="str">
        <f>+C226</f>
        <v>REHABILITATION:  SUTHERLAND AVENUE FROM HIGGINS AVENUE TO STEPHENS STREET</v>
      </c>
      <c r="D314" s="208"/>
      <c r="E314" s="208"/>
      <c r="F314" s="209"/>
      <c r="G314" s="7" t="s">
        <v>182</v>
      </c>
      <c r="H314" s="104">
        <f>SUM(H227:H311)</f>
        <v>0</v>
      </c>
      <c r="I314" s="179" t="str">
        <f ca="1" t="shared" si="23"/>
        <v>LOCKED</v>
      </c>
      <c r="J314" s="180" t="str">
        <f t="shared" si="27"/>
        <v>REHABILITATION: SUTHERLAND AVENUE FROM HIGGINS AVENUE TO STEPHENS STREET</v>
      </c>
      <c r="K314" s="181" t="e">
        <f>MATCH(J314,'[1]Pay Items'!$K$1:$K$505,0)</f>
        <v>#N/A</v>
      </c>
      <c r="L314" s="182" t="str">
        <f ca="1" t="shared" si="24"/>
        <v>F0</v>
      </c>
      <c r="M314" s="182" t="str">
        <f ca="1" t="shared" si="25"/>
        <v>C2</v>
      </c>
      <c r="N314" s="182" t="str">
        <f ca="1" t="shared" si="26"/>
        <v>C2</v>
      </c>
    </row>
    <row r="315" spans="1:14" ht="36" customHeight="1" thickBot="1" thickTop="1">
      <c r="A315" s="108"/>
      <c r="B315" s="18" t="s">
        <v>233</v>
      </c>
      <c r="C315" s="205" t="s">
        <v>248</v>
      </c>
      <c r="D315" s="205"/>
      <c r="E315" s="205"/>
      <c r="F315" s="205"/>
      <c r="G315" s="205"/>
      <c r="H315" s="206"/>
      <c r="I315" s="179" t="str">
        <f ca="1" t="shared" si="23"/>
        <v>LOCKED</v>
      </c>
      <c r="J315" s="180" t="str">
        <f t="shared" si="27"/>
        <v>ASPHALT RECONSTRUCTION: DIPLOMAT DRIVE - LEILA AVENUE TO TEMPLETON AVENUE</v>
      </c>
      <c r="K315" s="181" t="e">
        <f>MATCH(J315,'[1]Pay Items'!$K$1:$K$505,0)</f>
        <v>#N/A</v>
      </c>
      <c r="L315" s="182" t="str">
        <f ca="1" t="shared" si="24"/>
        <v>F0</v>
      </c>
      <c r="M315" s="182" t="str">
        <f ca="1" t="shared" si="25"/>
        <v>F0</v>
      </c>
      <c r="N315" s="182" t="str">
        <f ca="1" t="shared" si="26"/>
        <v>F0</v>
      </c>
    </row>
    <row r="316" spans="1:14" ht="36" customHeight="1" thickTop="1">
      <c r="A316" s="123"/>
      <c r="B316" s="124"/>
      <c r="C316" s="125" t="s">
        <v>17</v>
      </c>
      <c r="D316" s="126"/>
      <c r="E316" s="126"/>
      <c r="F316" s="126"/>
      <c r="G316" s="127"/>
      <c r="H316" s="128"/>
      <c r="I316" s="179" t="str">
        <f ca="1" t="shared" si="23"/>
        <v>LOCKED</v>
      </c>
      <c r="J316" s="180" t="str">
        <f t="shared" si="27"/>
        <v>EARTH AND BASE WORKS</v>
      </c>
      <c r="K316" s="181">
        <f>MATCH(J316,'[1]Pay Items'!$K$1:$K$505,0)</f>
        <v>3</v>
      </c>
      <c r="L316" s="182" t="str">
        <f ca="1" t="shared" si="24"/>
        <v>F0</v>
      </c>
      <c r="M316" s="182" t="str">
        <f ca="1" t="shared" si="25"/>
        <v>G</v>
      </c>
      <c r="N316" s="182" t="str">
        <f ca="1" t="shared" si="26"/>
        <v>F2</v>
      </c>
    </row>
    <row r="317" spans="1:14" ht="36" customHeight="1">
      <c r="A317" s="71" t="s">
        <v>100</v>
      </c>
      <c r="B317" s="79" t="s">
        <v>276</v>
      </c>
      <c r="C317" s="37" t="s">
        <v>101</v>
      </c>
      <c r="D317" s="38" t="s">
        <v>180</v>
      </c>
      <c r="E317" s="39" t="s">
        <v>26</v>
      </c>
      <c r="F317" s="50">
        <v>3350</v>
      </c>
      <c r="G317" s="41"/>
      <c r="H317" s="42">
        <f>ROUND(G317*F317,2)</f>
        <v>0</v>
      </c>
      <c r="I317" s="179">
        <f ca="1" t="shared" si="23"/>
      </c>
      <c r="J317" s="180" t="str">
        <f t="shared" si="27"/>
        <v>A003ExcavationCW 3110-R17m³</v>
      </c>
      <c r="K317" s="181">
        <f>MATCH(J317,'[1]Pay Items'!$K$1:$K$505,0)</f>
        <v>6</v>
      </c>
      <c r="L317" s="182" t="str">
        <f ca="1" t="shared" si="24"/>
        <v>,1</v>
      </c>
      <c r="M317" s="182" t="str">
        <f ca="1" t="shared" si="25"/>
        <v>C2</v>
      </c>
      <c r="N317" s="182" t="str">
        <f ca="1" t="shared" si="26"/>
        <v>C2</v>
      </c>
    </row>
    <row r="318" spans="1:14" ht="36" customHeight="1">
      <c r="A318" s="78" t="s">
        <v>102</v>
      </c>
      <c r="B318" s="79" t="s">
        <v>386</v>
      </c>
      <c r="C318" s="37" t="s">
        <v>103</v>
      </c>
      <c r="D318" s="38" t="s">
        <v>180</v>
      </c>
      <c r="E318" s="39" t="s">
        <v>27</v>
      </c>
      <c r="F318" s="50">
        <v>3750</v>
      </c>
      <c r="G318" s="41"/>
      <c r="H318" s="42">
        <f>ROUND(G318*F318,2)</f>
        <v>0</v>
      </c>
      <c r="I318" s="179">
        <f ca="1" t="shared" si="23"/>
      </c>
      <c r="J318" s="180" t="str">
        <f t="shared" si="27"/>
        <v>A004Sub-Grade CompactionCW 3110-R17m²</v>
      </c>
      <c r="K318" s="181">
        <f>MATCH(J318,'[1]Pay Items'!$K$1:$K$505,0)</f>
        <v>7</v>
      </c>
      <c r="L318" s="182" t="str">
        <f ca="1" t="shared" si="24"/>
        <v>,1</v>
      </c>
      <c r="M318" s="182" t="str">
        <f ca="1" t="shared" si="25"/>
        <v>C2</v>
      </c>
      <c r="N318" s="182" t="str">
        <f ca="1" t="shared" si="26"/>
        <v>C2</v>
      </c>
    </row>
    <row r="319" spans="1:14" ht="36" customHeight="1">
      <c r="A319" s="78" t="s">
        <v>104</v>
      </c>
      <c r="B319" s="79" t="s">
        <v>387</v>
      </c>
      <c r="C319" s="37" t="s">
        <v>105</v>
      </c>
      <c r="D319" s="38" t="s">
        <v>180</v>
      </c>
      <c r="E319" s="39"/>
      <c r="F319" s="40"/>
      <c r="G319" s="43"/>
      <c r="H319" s="42"/>
      <c r="I319" s="179" t="str">
        <f ca="1" t="shared" si="23"/>
        <v>LOCKED</v>
      </c>
      <c r="J319" s="180" t="str">
        <f t="shared" si="27"/>
        <v>A007Crushed Sub-base MaterialCW 3110-R17</v>
      </c>
      <c r="K319" s="181">
        <f>MATCH(J319,'[1]Pay Items'!$K$1:$K$505,0)</f>
        <v>10</v>
      </c>
      <c r="L319" s="182" t="str">
        <f ca="1" t="shared" si="24"/>
        <v>F0</v>
      </c>
      <c r="M319" s="182" t="str">
        <f ca="1" t="shared" si="25"/>
        <v>G</v>
      </c>
      <c r="N319" s="182" t="str">
        <f ca="1" t="shared" si="26"/>
        <v>C2</v>
      </c>
    </row>
    <row r="320" spans="1:14" ht="36" customHeight="1">
      <c r="A320" s="78" t="s">
        <v>106</v>
      </c>
      <c r="B320" s="45" t="s">
        <v>28</v>
      </c>
      <c r="C320" s="37" t="s">
        <v>107</v>
      </c>
      <c r="D320" s="38" t="s">
        <v>2</v>
      </c>
      <c r="E320" s="39" t="s">
        <v>29</v>
      </c>
      <c r="F320" s="50">
        <v>4250</v>
      </c>
      <c r="G320" s="41"/>
      <c r="H320" s="42">
        <f>ROUND(G320*F320,2)</f>
        <v>0</v>
      </c>
      <c r="I320" s="179">
        <f ca="1" t="shared" si="23"/>
      </c>
      <c r="J320" s="180" t="str">
        <f t="shared" si="27"/>
        <v>A007A50 mmtonne</v>
      </c>
      <c r="K320" s="181">
        <f>MATCH(J320,'[1]Pay Items'!$K$1:$K$505,0)</f>
        <v>11</v>
      </c>
      <c r="L320" s="182" t="str">
        <f ca="1" t="shared" si="24"/>
        <v>,1</v>
      </c>
      <c r="M320" s="182" t="str">
        <f ca="1" t="shared" si="25"/>
        <v>C2</v>
      </c>
      <c r="N320" s="182" t="str">
        <f ca="1" t="shared" si="26"/>
        <v>C2</v>
      </c>
    </row>
    <row r="321" spans="1:14" ht="49.5" customHeight="1">
      <c r="A321" s="78" t="s">
        <v>30</v>
      </c>
      <c r="B321" s="79" t="s">
        <v>325</v>
      </c>
      <c r="C321" s="37" t="s">
        <v>31</v>
      </c>
      <c r="D321" s="38" t="s">
        <v>180</v>
      </c>
      <c r="E321" s="39" t="s">
        <v>26</v>
      </c>
      <c r="F321" s="50">
        <v>540</v>
      </c>
      <c r="G321" s="41"/>
      <c r="H321" s="42">
        <f>ROUND(G321*F321,2)</f>
        <v>0</v>
      </c>
      <c r="I321" s="179">
        <f ca="1" t="shared" si="23"/>
      </c>
      <c r="J321" s="180" t="str">
        <f t="shared" si="27"/>
        <v>A010Supplying and Placing Base Course MaterialCW 3110-R17m³</v>
      </c>
      <c r="K321" s="181">
        <f>MATCH(J321,'[1]Pay Items'!$K$1:$K$505,0)</f>
        <v>20</v>
      </c>
      <c r="L321" s="182" t="str">
        <f ca="1" t="shared" si="24"/>
        <v>,1</v>
      </c>
      <c r="M321" s="182" t="str">
        <f ca="1" t="shared" si="25"/>
        <v>C2</v>
      </c>
      <c r="N321" s="182" t="str">
        <f ca="1" t="shared" si="26"/>
        <v>C2</v>
      </c>
    </row>
    <row r="322" spans="1:14" ht="36" customHeight="1">
      <c r="A322" s="71" t="s">
        <v>32</v>
      </c>
      <c r="B322" s="79" t="s">
        <v>277</v>
      </c>
      <c r="C322" s="37" t="s">
        <v>33</v>
      </c>
      <c r="D322" s="38" t="s">
        <v>180</v>
      </c>
      <c r="E322" s="39" t="s">
        <v>27</v>
      </c>
      <c r="F322" s="50">
        <v>2400</v>
      </c>
      <c r="G322" s="41"/>
      <c r="H322" s="42">
        <f>ROUND(G322*F322,2)</f>
        <v>0</v>
      </c>
      <c r="I322" s="179">
        <f ca="1" t="shared" si="23"/>
      </c>
      <c r="J322" s="180" t="str">
        <f t="shared" si="27"/>
        <v>A012Grading of BoulevardsCW 3110-R17m²</v>
      </c>
      <c r="K322" s="181">
        <f>MATCH(J322,'[1]Pay Items'!$K$1:$K$505,0)</f>
        <v>23</v>
      </c>
      <c r="L322" s="182" t="str">
        <f ca="1" t="shared" si="24"/>
        <v>,1</v>
      </c>
      <c r="M322" s="182" t="str">
        <f ca="1" t="shared" si="25"/>
        <v>C2</v>
      </c>
      <c r="N322" s="182" t="str">
        <f ca="1" t="shared" si="26"/>
        <v>C2</v>
      </c>
    </row>
    <row r="323" spans="1:14" ht="36" customHeight="1">
      <c r="A323" s="78" t="s">
        <v>108</v>
      </c>
      <c r="B323" s="79" t="s">
        <v>350</v>
      </c>
      <c r="C323" s="37" t="s">
        <v>109</v>
      </c>
      <c r="D323" s="38" t="s">
        <v>264</v>
      </c>
      <c r="E323" s="39" t="s">
        <v>27</v>
      </c>
      <c r="F323" s="50">
        <v>3750</v>
      </c>
      <c r="G323" s="41"/>
      <c r="H323" s="42">
        <f>ROUND(G323*F323,2)</f>
        <v>0</v>
      </c>
      <c r="I323" s="179">
        <f ca="1" t="shared" si="23"/>
      </c>
      <c r="J323" s="180" t="str">
        <f t="shared" si="27"/>
        <v>A022Separation Geotextile FabricCW 3130-R4m²</v>
      </c>
      <c r="K323" s="181">
        <f>MATCH(J323,'[1]Pay Items'!$K$1:$K$505,0)</f>
        <v>34</v>
      </c>
      <c r="L323" s="182" t="str">
        <f ca="1" t="shared" si="24"/>
        <v>,1</v>
      </c>
      <c r="M323" s="182" t="str">
        <f ca="1" t="shared" si="25"/>
        <v>C2</v>
      </c>
      <c r="N323" s="182" t="str">
        <f ca="1" t="shared" si="26"/>
        <v>C2</v>
      </c>
    </row>
    <row r="324" spans="1:14" ht="36" customHeight="1">
      <c r="A324" s="99"/>
      <c r="B324" s="61"/>
      <c r="C324" s="66" t="s">
        <v>110</v>
      </c>
      <c r="D324" s="67"/>
      <c r="E324" s="68"/>
      <c r="F324" s="44"/>
      <c r="G324" s="43"/>
      <c r="H324" s="75"/>
      <c r="I324" s="179" t="str">
        <f ca="1" t="shared" si="23"/>
        <v>LOCKED</v>
      </c>
      <c r="J324" s="180" t="str">
        <f t="shared" si="27"/>
        <v>ROADWORKS - REMOVALS / RENEWALS</v>
      </c>
      <c r="K324" s="181" t="e">
        <f>MATCH(J324,'[1]Pay Items'!$K$1:$K$505,0)</f>
        <v>#N/A</v>
      </c>
      <c r="L324" s="182" t="str">
        <f ca="1" t="shared" si="24"/>
        <v>F0</v>
      </c>
      <c r="M324" s="182" t="str">
        <f ca="1" t="shared" si="25"/>
        <v>G</v>
      </c>
      <c r="N324" s="182" t="str">
        <f ca="1" t="shared" si="26"/>
        <v>C2</v>
      </c>
    </row>
    <row r="325" spans="1:14" ht="36" customHeight="1">
      <c r="A325" s="72" t="s">
        <v>70</v>
      </c>
      <c r="B325" s="79" t="s">
        <v>278</v>
      </c>
      <c r="C325" s="37" t="s">
        <v>71</v>
      </c>
      <c r="D325" s="38" t="s">
        <v>180</v>
      </c>
      <c r="E325" s="39"/>
      <c r="F325" s="40"/>
      <c r="G325" s="43"/>
      <c r="H325" s="42"/>
      <c r="I325" s="179" t="str">
        <f ca="1" t="shared" si="23"/>
        <v>LOCKED</v>
      </c>
      <c r="J325" s="180" t="str">
        <f t="shared" si="27"/>
        <v>B001Pavement RemovalCW 3110-R17</v>
      </c>
      <c r="K325" s="181">
        <f>MATCH(J325,'[1]Pay Items'!$K$1:$K$505,0)</f>
        <v>50</v>
      </c>
      <c r="L325" s="182" t="str">
        <f ca="1" t="shared" si="24"/>
        <v>F0</v>
      </c>
      <c r="M325" s="182" t="str">
        <f ca="1" t="shared" si="25"/>
        <v>G</v>
      </c>
      <c r="N325" s="182" t="str">
        <f ca="1" t="shared" si="26"/>
        <v>C2</v>
      </c>
    </row>
    <row r="326" spans="1:14" ht="36" customHeight="1">
      <c r="A326" s="72" t="s">
        <v>72</v>
      </c>
      <c r="B326" s="45" t="s">
        <v>28</v>
      </c>
      <c r="C326" s="37" t="s">
        <v>73</v>
      </c>
      <c r="D326" s="38" t="s">
        <v>2</v>
      </c>
      <c r="E326" s="39" t="s">
        <v>27</v>
      </c>
      <c r="F326" s="50">
        <v>4500</v>
      </c>
      <c r="G326" s="41"/>
      <c r="H326" s="42">
        <f>ROUND(G326*F326,2)</f>
        <v>0</v>
      </c>
      <c r="I326" s="179">
        <f ca="1" t="shared" si="23"/>
      </c>
      <c r="J326" s="180" t="str">
        <f t="shared" si="27"/>
        <v>B002Concrete Pavementm²</v>
      </c>
      <c r="K326" s="181">
        <f>MATCH(J326,'[1]Pay Items'!$K$1:$K$505,0)</f>
        <v>51</v>
      </c>
      <c r="L326" s="182" t="str">
        <f ca="1" t="shared" si="24"/>
        <v>,1</v>
      </c>
      <c r="M326" s="182" t="str">
        <f ca="1" t="shared" si="25"/>
        <v>C2</v>
      </c>
      <c r="N326" s="182" t="str">
        <f ca="1" t="shared" si="26"/>
        <v>C2</v>
      </c>
    </row>
    <row r="327" spans="1:14" ht="36" customHeight="1">
      <c r="A327" s="72" t="s">
        <v>38</v>
      </c>
      <c r="B327" s="79" t="s">
        <v>388</v>
      </c>
      <c r="C327" s="37" t="s">
        <v>39</v>
      </c>
      <c r="D327" s="38" t="s">
        <v>181</v>
      </c>
      <c r="E327" s="39"/>
      <c r="F327" s="40"/>
      <c r="G327" s="43"/>
      <c r="H327" s="42"/>
      <c r="I327" s="179" t="str">
        <f aca="true" ca="1" t="shared" si="28" ref="I327:I390">IF(CELL("protect",$G327)=1,"LOCKED","")</f>
        <v>LOCKED</v>
      </c>
      <c r="J327" s="180" t="str">
        <f t="shared" si="27"/>
        <v>B094Drilled DowelsCW 3230-R7</v>
      </c>
      <c r="K327" s="181">
        <f>MATCH(J327,'[1]Pay Items'!$K$1:$K$505,0)</f>
        <v>145</v>
      </c>
      <c r="L327" s="182" t="str">
        <f aca="true" ca="1" t="shared" si="29" ref="L327:L390">CELL("format",$F327)</f>
        <v>F0</v>
      </c>
      <c r="M327" s="182" t="str">
        <f aca="true" ca="1" t="shared" si="30" ref="M327:M390">CELL("format",$G327)</f>
        <v>G</v>
      </c>
      <c r="N327" s="182" t="str">
        <f aca="true" ca="1" t="shared" si="31" ref="N327:N390">CELL("format",$H327)</f>
        <v>C2</v>
      </c>
    </row>
    <row r="328" spans="1:14" ht="36" customHeight="1">
      <c r="A328" s="72" t="s">
        <v>40</v>
      </c>
      <c r="B328" s="45" t="s">
        <v>28</v>
      </c>
      <c r="C328" s="37" t="s">
        <v>41</v>
      </c>
      <c r="D328" s="38" t="s">
        <v>2</v>
      </c>
      <c r="E328" s="39" t="s">
        <v>34</v>
      </c>
      <c r="F328" s="50">
        <v>120</v>
      </c>
      <c r="G328" s="41"/>
      <c r="H328" s="42">
        <f>ROUND(G328*F328,2)</f>
        <v>0</v>
      </c>
      <c r="I328" s="179">
        <f ca="1" t="shared" si="28"/>
      </c>
      <c r="J328" s="180" t="str">
        <f aca="true" t="shared" si="32" ref="J328:J391">CLEAN(CONCATENATE(TRIM($A328),TRIM($C328),IF(LEFT($D328)&lt;&gt;"E",TRIM($D328),),TRIM($E328)))</f>
        <v>B09519.1 mm Diametereach</v>
      </c>
      <c r="K328" s="181">
        <f>MATCH(J328,'[1]Pay Items'!$K$1:$K$505,0)</f>
        <v>146</v>
      </c>
      <c r="L328" s="182" t="str">
        <f ca="1" t="shared" si="29"/>
        <v>,1</v>
      </c>
      <c r="M328" s="182" t="str">
        <f ca="1" t="shared" si="30"/>
        <v>C2</v>
      </c>
      <c r="N328" s="182" t="str">
        <f ca="1" t="shared" si="31"/>
        <v>C2</v>
      </c>
    </row>
    <row r="329" spans="1:14" ht="36" customHeight="1">
      <c r="A329" s="72" t="s">
        <v>42</v>
      </c>
      <c r="B329" s="79" t="s">
        <v>389</v>
      </c>
      <c r="C329" s="37" t="s">
        <v>43</v>
      </c>
      <c r="D329" s="38" t="s">
        <v>181</v>
      </c>
      <c r="E329" s="39"/>
      <c r="F329" s="40"/>
      <c r="G329" s="43"/>
      <c r="H329" s="42"/>
      <c r="I329" s="179" t="str">
        <f ca="1" t="shared" si="28"/>
        <v>LOCKED</v>
      </c>
      <c r="J329" s="180" t="str">
        <f t="shared" si="32"/>
        <v>B097Drilled Tie BarsCW 3230-R7</v>
      </c>
      <c r="K329" s="181">
        <f>MATCH(J329,'[1]Pay Items'!$K$1:$K$505,0)</f>
        <v>148</v>
      </c>
      <c r="L329" s="182" t="str">
        <f ca="1" t="shared" si="29"/>
        <v>F0</v>
      </c>
      <c r="M329" s="182" t="str">
        <f ca="1" t="shared" si="30"/>
        <v>G</v>
      </c>
      <c r="N329" s="182" t="str">
        <f ca="1" t="shared" si="31"/>
        <v>C2</v>
      </c>
    </row>
    <row r="330" spans="1:14" ht="36" customHeight="1">
      <c r="A330" s="72" t="s">
        <v>44</v>
      </c>
      <c r="B330" s="45" t="s">
        <v>28</v>
      </c>
      <c r="C330" s="37" t="s">
        <v>45</v>
      </c>
      <c r="D330" s="38" t="s">
        <v>2</v>
      </c>
      <c r="E330" s="39" t="s">
        <v>34</v>
      </c>
      <c r="F330" s="50">
        <v>90</v>
      </c>
      <c r="G330" s="41"/>
      <c r="H330" s="42">
        <f>ROUND(G330*F330,2)</f>
        <v>0</v>
      </c>
      <c r="I330" s="179">
        <f ca="1" t="shared" si="28"/>
      </c>
      <c r="J330" s="180" t="str">
        <f t="shared" si="32"/>
        <v>B09820 M Deformed Tie Bareach</v>
      </c>
      <c r="K330" s="181">
        <f>MATCH(J330,'[1]Pay Items'!$K$1:$K$505,0)</f>
        <v>149</v>
      </c>
      <c r="L330" s="182" t="str">
        <f ca="1" t="shared" si="29"/>
        <v>,1</v>
      </c>
      <c r="M330" s="182" t="str">
        <f ca="1" t="shared" si="30"/>
        <v>C2</v>
      </c>
      <c r="N330" s="182" t="str">
        <f ca="1" t="shared" si="31"/>
        <v>C2</v>
      </c>
    </row>
    <row r="331" spans="1:14" ht="36" customHeight="1">
      <c r="A331" s="72" t="s">
        <v>111</v>
      </c>
      <c r="B331" s="79" t="s">
        <v>279</v>
      </c>
      <c r="C331" s="37" t="s">
        <v>46</v>
      </c>
      <c r="D331" s="38" t="s">
        <v>232</v>
      </c>
      <c r="E331" s="39"/>
      <c r="F331" s="40"/>
      <c r="G331" s="43"/>
      <c r="H331" s="42"/>
      <c r="I331" s="179" t="str">
        <f ca="1" t="shared" si="28"/>
        <v>LOCKED</v>
      </c>
      <c r="J331" s="180" t="str">
        <f t="shared" si="32"/>
        <v>B114rlMiscellaneous Concrete Slab RenewalCW 3235-R9</v>
      </c>
      <c r="K331" s="181">
        <f>MATCH(J331,'[1]Pay Items'!$K$1:$K$505,0)</f>
        <v>167</v>
      </c>
      <c r="L331" s="182" t="str">
        <f ca="1" t="shared" si="29"/>
        <v>F0</v>
      </c>
      <c r="M331" s="182" t="str">
        <f ca="1" t="shared" si="30"/>
        <v>G</v>
      </c>
      <c r="N331" s="182" t="str">
        <f ca="1" t="shared" si="31"/>
        <v>C2</v>
      </c>
    </row>
    <row r="332" spans="1:14" ht="36" customHeight="1">
      <c r="A332" s="72" t="s">
        <v>112</v>
      </c>
      <c r="B332" s="45" t="s">
        <v>322</v>
      </c>
      <c r="C332" s="37" t="s">
        <v>113</v>
      </c>
      <c r="D332" s="38" t="s">
        <v>47</v>
      </c>
      <c r="E332" s="39"/>
      <c r="F332" s="40"/>
      <c r="G332" s="43"/>
      <c r="H332" s="42"/>
      <c r="I332" s="179" t="str">
        <f ca="1" t="shared" si="28"/>
        <v>LOCKED</v>
      </c>
      <c r="J332" s="180" t="str">
        <f t="shared" si="32"/>
        <v>B118rl100 mm SidewalkSD-228A</v>
      </c>
      <c r="K332" s="181">
        <f>MATCH(J332,'[1]Pay Items'!$K$1:$K$505,0)</f>
        <v>171</v>
      </c>
      <c r="L332" s="182" t="str">
        <f ca="1" t="shared" si="29"/>
        <v>F0</v>
      </c>
      <c r="M332" s="182" t="str">
        <f ca="1" t="shared" si="30"/>
        <v>G</v>
      </c>
      <c r="N332" s="182" t="str">
        <f ca="1" t="shared" si="31"/>
        <v>C2</v>
      </c>
    </row>
    <row r="333" spans="1:14" ht="36" customHeight="1">
      <c r="A333" s="72" t="s">
        <v>114</v>
      </c>
      <c r="B333" s="45" t="s">
        <v>115</v>
      </c>
      <c r="C333" s="37" t="s">
        <v>116</v>
      </c>
      <c r="D333" s="38"/>
      <c r="E333" s="39" t="s">
        <v>27</v>
      </c>
      <c r="F333" s="50">
        <v>10</v>
      </c>
      <c r="G333" s="41"/>
      <c r="H333" s="42">
        <f>ROUND(G333*F333,2)</f>
        <v>0</v>
      </c>
      <c r="I333" s="179">
        <f ca="1" t="shared" si="28"/>
      </c>
      <c r="J333" s="180" t="str">
        <f t="shared" si="32"/>
        <v>B119rlLess than 5 sq.m.m²</v>
      </c>
      <c r="K333" s="181">
        <f>MATCH(J333,'[1]Pay Items'!$K$1:$K$505,0)</f>
        <v>172</v>
      </c>
      <c r="L333" s="182" t="str">
        <f ca="1" t="shared" si="29"/>
        <v>,1</v>
      </c>
      <c r="M333" s="182" t="str">
        <f ca="1" t="shared" si="30"/>
        <v>C2</v>
      </c>
      <c r="N333" s="182" t="str">
        <f ca="1" t="shared" si="31"/>
        <v>C2</v>
      </c>
    </row>
    <row r="334" spans="1:14" ht="36" customHeight="1">
      <c r="A334" s="72" t="s">
        <v>117</v>
      </c>
      <c r="B334" s="45" t="s">
        <v>183</v>
      </c>
      <c r="C334" s="37" t="s">
        <v>118</v>
      </c>
      <c r="D334" s="38"/>
      <c r="E334" s="39" t="s">
        <v>27</v>
      </c>
      <c r="F334" s="50">
        <v>140</v>
      </c>
      <c r="G334" s="41"/>
      <c r="H334" s="42">
        <f>ROUND(G334*F334,2)</f>
        <v>0</v>
      </c>
      <c r="I334" s="179">
        <f ca="1" t="shared" si="28"/>
      </c>
      <c r="J334" s="180" t="str">
        <f t="shared" si="32"/>
        <v>B120rl5 sq.m. to 20 sq.m.m²</v>
      </c>
      <c r="K334" s="181">
        <f>MATCH(J334,'[1]Pay Items'!$K$1:$K$505,0)</f>
        <v>173</v>
      </c>
      <c r="L334" s="182" t="str">
        <f ca="1" t="shared" si="29"/>
        <v>,1</v>
      </c>
      <c r="M334" s="182" t="str">
        <f ca="1" t="shared" si="30"/>
        <v>C2</v>
      </c>
      <c r="N334" s="182" t="str">
        <f ca="1" t="shared" si="31"/>
        <v>C2</v>
      </c>
    </row>
    <row r="335" spans="1:14" ht="36" customHeight="1">
      <c r="A335" s="140" t="s">
        <v>284</v>
      </c>
      <c r="B335" s="147" t="s">
        <v>509</v>
      </c>
      <c r="C335" s="142" t="s">
        <v>120</v>
      </c>
      <c r="D335" s="143" t="s">
        <v>2</v>
      </c>
      <c r="E335" s="144" t="s">
        <v>27</v>
      </c>
      <c r="F335" s="158">
        <v>530</v>
      </c>
      <c r="G335" s="148"/>
      <c r="H335" s="149">
        <f>ROUND(G335*F335,2)</f>
        <v>0</v>
      </c>
      <c r="I335" s="179">
        <f ca="1" t="shared" si="28"/>
      </c>
      <c r="J335" s="180" t="str">
        <f t="shared" si="32"/>
        <v>B121rlDGreater than 20 sq.m.m²</v>
      </c>
      <c r="K335" s="181">
        <f>MATCH(J335,'[1]Pay Items'!$K$1:$K$505,0)</f>
        <v>178</v>
      </c>
      <c r="L335" s="182" t="str">
        <f ca="1" t="shared" si="29"/>
        <v>,1</v>
      </c>
      <c r="M335" s="182" t="str">
        <f ca="1" t="shared" si="30"/>
        <v>C2</v>
      </c>
      <c r="N335" s="182" t="str">
        <f ca="1" t="shared" si="31"/>
        <v>C2</v>
      </c>
    </row>
    <row r="336" spans="1:14" ht="36" customHeight="1">
      <c r="A336" s="100"/>
      <c r="B336" s="61"/>
      <c r="C336" s="69" t="s">
        <v>132</v>
      </c>
      <c r="D336" s="63"/>
      <c r="E336" s="64"/>
      <c r="F336" s="44"/>
      <c r="G336" s="43"/>
      <c r="H336" s="75"/>
      <c r="I336" s="179" t="str">
        <f ca="1" t="shared" si="28"/>
        <v>LOCKED</v>
      </c>
      <c r="J336" s="180" t="str">
        <f t="shared" si="32"/>
        <v>ROADWORK - NEW CONSTRUCTION</v>
      </c>
      <c r="K336" s="181">
        <f>MATCH(J336,'[1]Pay Items'!$K$1:$K$505,0)</f>
        <v>282</v>
      </c>
      <c r="L336" s="182" t="str">
        <f ca="1" t="shared" si="29"/>
        <v>F0</v>
      </c>
      <c r="M336" s="182" t="str">
        <f ca="1" t="shared" si="30"/>
        <v>G</v>
      </c>
      <c r="N336" s="182" t="str">
        <f ca="1" t="shared" si="31"/>
        <v>C2</v>
      </c>
    </row>
    <row r="337" spans="1:14" ht="49.5" customHeight="1">
      <c r="A337" s="71" t="s">
        <v>207</v>
      </c>
      <c r="B337" s="79" t="s">
        <v>351</v>
      </c>
      <c r="C337" s="37" t="s">
        <v>208</v>
      </c>
      <c r="D337" s="38" t="s">
        <v>133</v>
      </c>
      <c r="E337" s="39"/>
      <c r="F337" s="44"/>
      <c r="G337" s="43"/>
      <c r="H337" s="75"/>
      <c r="I337" s="179" t="str">
        <f ca="1" t="shared" si="28"/>
        <v>LOCKED</v>
      </c>
      <c r="J337" s="180" t="str">
        <f t="shared" si="32"/>
        <v>C001Concrete Pavements, Median Slabs, Bull-noses, and Safety MediansCW 3310-R14</v>
      </c>
      <c r="K337" s="181">
        <f>MATCH(J337,'[1]Pay Items'!$K$1:$K$505,0)</f>
        <v>283</v>
      </c>
      <c r="L337" s="182" t="str">
        <f ca="1" t="shared" si="29"/>
        <v>F0</v>
      </c>
      <c r="M337" s="182" t="str">
        <f ca="1" t="shared" si="30"/>
        <v>G</v>
      </c>
      <c r="N337" s="182" t="str">
        <f ca="1" t="shared" si="31"/>
        <v>C2</v>
      </c>
    </row>
    <row r="338" spans="1:14" ht="49.5" customHeight="1">
      <c r="A338" s="71" t="s">
        <v>209</v>
      </c>
      <c r="B338" s="45" t="s">
        <v>28</v>
      </c>
      <c r="C338" s="37" t="s">
        <v>210</v>
      </c>
      <c r="D338" s="38" t="s">
        <v>2</v>
      </c>
      <c r="E338" s="39" t="s">
        <v>27</v>
      </c>
      <c r="F338" s="50">
        <v>810</v>
      </c>
      <c r="G338" s="41"/>
      <c r="H338" s="42">
        <f>ROUND(G338*F338,2)</f>
        <v>0</v>
      </c>
      <c r="I338" s="179">
        <f ca="1" t="shared" si="28"/>
      </c>
      <c r="J338" s="180" t="str">
        <f t="shared" si="32"/>
        <v>C011Construction of 150 mm Concrete Pavement (Reinforced)m²</v>
      </c>
      <c r="K338" s="181">
        <f>MATCH(J338,'[1]Pay Items'!$K$1:$K$505,0)</f>
        <v>293</v>
      </c>
      <c r="L338" s="182" t="str">
        <f ca="1" t="shared" si="29"/>
        <v>,1</v>
      </c>
      <c r="M338" s="182" t="str">
        <f ca="1" t="shared" si="30"/>
        <v>C2</v>
      </c>
      <c r="N338" s="182" t="str">
        <f ca="1" t="shared" si="31"/>
        <v>C2</v>
      </c>
    </row>
    <row r="339" spans="1:14" ht="49.5" customHeight="1">
      <c r="A339" s="71" t="s">
        <v>57</v>
      </c>
      <c r="B339" s="79" t="s">
        <v>331</v>
      </c>
      <c r="C339" s="37" t="s">
        <v>58</v>
      </c>
      <c r="D339" s="38" t="s">
        <v>133</v>
      </c>
      <c r="E339" s="39"/>
      <c r="F339" s="44"/>
      <c r="G339" s="43"/>
      <c r="H339" s="75"/>
      <c r="I339" s="179" t="str">
        <f ca="1" t="shared" si="28"/>
        <v>LOCKED</v>
      </c>
      <c r="J339" s="180" t="str">
        <f t="shared" si="32"/>
        <v>C032Concrete Curbs, Curb and Gutter, and Splash StripsCW 3310-R14</v>
      </c>
      <c r="K339" s="181">
        <f>MATCH(J339,'[1]Pay Items'!$K$1:$K$505,0)</f>
        <v>314</v>
      </c>
      <c r="L339" s="182" t="str">
        <f ca="1" t="shared" si="29"/>
        <v>F0</v>
      </c>
      <c r="M339" s="182" t="str">
        <f ca="1" t="shared" si="30"/>
        <v>G</v>
      </c>
      <c r="N339" s="182" t="str">
        <f ca="1" t="shared" si="31"/>
        <v>C2</v>
      </c>
    </row>
    <row r="340" spans="1:14" ht="63.75" customHeight="1">
      <c r="A340" s="71" t="s">
        <v>134</v>
      </c>
      <c r="B340" s="45" t="s">
        <v>28</v>
      </c>
      <c r="C340" s="37" t="s">
        <v>255</v>
      </c>
      <c r="D340" s="38" t="s">
        <v>82</v>
      </c>
      <c r="E340" s="39" t="s">
        <v>48</v>
      </c>
      <c r="F340" s="50">
        <v>530</v>
      </c>
      <c r="G340" s="41"/>
      <c r="H340" s="42">
        <f aca="true" t="shared" si="33" ref="H340:H345">ROUND(G340*F340,2)</f>
        <v>0</v>
      </c>
      <c r="I340" s="179">
        <f ca="1" t="shared" si="28"/>
      </c>
      <c r="J340" s="180" t="str">
        <f t="shared" si="32"/>
        <v>C038Construction of Curb and Gutter (180 mm ht, Barrier, Integral, 600 mm width, 150 mm Plain Concrete Pavement)SD-200m</v>
      </c>
      <c r="K340" s="181" t="e">
        <f>MATCH(J340,'[1]Pay Items'!$K$1:$K$505,0)</f>
        <v>#N/A</v>
      </c>
      <c r="L340" s="182" t="str">
        <f ca="1" t="shared" si="29"/>
        <v>,1</v>
      </c>
      <c r="M340" s="182" t="str">
        <f ca="1" t="shared" si="30"/>
        <v>C2</v>
      </c>
      <c r="N340" s="182" t="str">
        <f ca="1" t="shared" si="31"/>
        <v>C2</v>
      </c>
    </row>
    <row r="341" spans="1:14" ht="63.75" customHeight="1">
      <c r="A341" s="71" t="s">
        <v>135</v>
      </c>
      <c r="B341" s="45" t="s">
        <v>37</v>
      </c>
      <c r="C341" s="37" t="s">
        <v>136</v>
      </c>
      <c r="D341" s="38" t="s">
        <v>137</v>
      </c>
      <c r="E341" s="39" t="s">
        <v>48</v>
      </c>
      <c r="F341" s="50">
        <v>170</v>
      </c>
      <c r="G341" s="41"/>
      <c r="H341" s="42">
        <f t="shared" si="33"/>
        <v>0</v>
      </c>
      <c r="I341" s="179">
        <f ca="1" t="shared" si="28"/>
      </c>
      <c r="J341" s="180" t="str">
        <f t="shared" si="32"/>
        <v>C040Construction of Curb and Gutter (40 mm ht, Lip Curb, Integral, 600 mm width, 150 mm Plain Concrete Pavement)SD-200 SD-202Bm</v>
      </c>
      <c r="K341" s="181">
        <f>MATCH(J341,'[1]Pay Items'!$K$1:$K$505,0)</f>
        <v>322</v>
      </c>
      <c r="L341" s="182" t="str">
        <f ca="1" t="shared" si="29"/>
        <v>,1</v>
      </c>
      <c r="M341" s="182" t="str">
        <f ca="1" t="shared" si="30"/>
        <v>C2</v>
      </c>
      <c r="N341" s="182" t="str">
        <f ca="1" t="shared" si="31"/>
        <v>C2</v>
      </c>
    </row>
    <row r="342" spans="1:14" ht="63.75" customHeight="1">
      <c r="A342" s="71" t="s">
        <v>256</v>
      </c>
      <c r="B342" s="45" t="s">
        <v>49</v>
      </c>
      <c r="C342" s="37" t="s">
        <v>525</v>
      </c>
      <c r="D342" s="38" t="s">
        <v>285</v>
      </c>
      <c r="E342" s="39" t="s">
        <v>48</v>
      </c>
      <c r="F342" s="50">
        <v>130</v>
      </c>
      <c r="G342" s="41"/>
      <c r="H342" s="42">
        <f t="shared" si="33"/>
        <v>0</v>
      </c>
      <c r="I342" s="179">
        <f ca="1" t="shared" si="28"/>
      </c>
      <c r="J342" s="180" t="str">
        <f t="shared" si="32"/>
        <v>C039Construction of Curb and Gutter (180 mm ht, Modified Barrier, Integral, 600 mm width, 150 mm Plain Concrete Pavement)SD-200 SD-203Bm</v>
      </c>
      <c r="K342" s="181" t="e">
        <f>MATCH(J342,'[1]Pay Items'!$K$1:$K$505,0)</f>
        <v>#N/A</v>
      </c>
      <c r="L342" s="182" t="str">
        <f ca="1" t="shared" si="29"/>
        <v>,1</v>
      </c>
      <c r="M342" s="182" t="str">
        <f ca="1" t="shared" si="30"/>
        <v>C2</v>
      </c>
      <c r="N342" s="182" t="str">
        <f ca="1" t="shared" si="31"/>
        <v>C2</v>
      </c>
    </row>
    <row r="343" spans="1:14" ht="63.75" customHeight="1">
      <c r="A343" s="71" t="s">
        <v>257</v>
      </c>
      <c r="B343" s="45" t="s">
        <v>65</v>
      </c>
      <c r="C343" s="37" t="s">
        <v>286</v>
      </c>
      <c r="D343" s="38" t="s">
        <v>287</v>
      </c>
      <c r="E343" s="39" t="s">
        <v>48</v>
      </c>
      <c r="F343" s="50">
        <v>60</v>
      </c>
      <c r="G343" s="41"/>
      <c r="H343" s="42">
        <f t="shared" si="33"/>
        <v>0</v>
      </c>
      <c r="I343" s="179">
        <f ca="1" t="shared" si="28"/>
      </c>
      <c r="J343" s="180" t="str">
        <f t="shared" si="32"/>
        <v>C041Construction of Curb and Gutter (8-12 mm ht, Curb Ramp, Integral, 600 mm width, 150 mm Plain Concrete Pavement)SD-200 SD-229Em</v>
      </c>
      <c r="K343" s="181">
        <f>MATCH(J343,'[1]Pay Items'!$K$1:$K$505,0)</f>
        <v>323</v>
      </c>
      <c r="L343" s="182" t="str">
        <f ca="1" t="shared" si="29"/>
        <v>,1</v>
      </c>
      <c r="M343" s="182" t="str">
        <f ca="1" t="shared" si="30"/>
        <v>C2</v>
      </c>
      <c r="N343" s="182" t="str">
        <f ca="1" t="shared" si="31"/>
        <v>C2</v>
      </c>
    </row>
    <row r="344" spans="1:14" ht="49.5" customHeight="1">
      <c r="A344" s="71" t="s">
        <v>218</v>
      </c>
      <c r="B344" s="45" t="s">
        <v>69</v>
      </c>
      <c r="C344" s="37" t="s">
        <v>219</v>
      </c>
      <c r="D344" s="38" t="s">
        <v>128</v>
      </c>
      <c r="E344" s="39" t="s">
        <v>48</v>
      </c>
      <c r="F344" s="50">
        <v>20</v>
      </c>
      <c r="G344" s="41"/>
      <c r="H344" s="42">
        <f t="shared" si="33"/>
        <v>0</v>
      </c>
      <c r="I344" s="179">
        <f ca="1" t="shared" si="28"/>
      </c>
      <c r="J344" s="180" t="str">
        <f t="shared" si="32"/>
        <v>C037Construction of Modified Barrier (180 mm ht, Integral)SD-203Bm</v>
      </c>
      <c r="K344" s="181" t="e">
        <f>MATCH(J344,'[1]Pay Items'!$K$1:$K$505,0)</f>
        <v>#N/A</v>
      </c>
      <c r="L344" s="182" t="str">
        <f ca="1" t="shared" si="29"/>
        <v>,1</v>
      </c>
      <c r="M344" s="182" t="str">
        <f ca="1" t="shared" si="30"/>
        <v>C2</v>
      </c>
      <c r="N344" s="182" t="str">
        <f ca="1" t="shared" si="31"/>
        <v>C2</v>
      </c>
    </row>
    <row r="345" spans="1:14" ht="49.5" customHeight="1">
      <c r="A345" s="71" t="s">
        <v>220</v>
      </c>
      <c r="B345" s="45" t="s">
        <v>194</v>
      </c>
      <c r="C345" s="37" t="s">
        <v>275</v>
      </c>
      <c r="D345" s="38" t="s">
        <v>221</v>
      </c>
      <c r="E345" s="39" t="s">
        <v>48</v>
      </c>
      <c r="F345" s="50">
        <v>15</v>
      </c>
      <c r="G345" s="41"/>
      <c r="H345" s="42">
        <f t="shared" si="33"/>
        <v>0</v>
      </c>
      <c r="I345" s="179">
        <f ca="1" t="shared" si="28"/>
      </c>
      <c r="J345" s="180" t="str">
        <f t="shared" si="32"/>
        <v>C046Construction of Curb Ramp (8-12 mm ht, Integral)SD-229Cm</v>
      </c>
      <c r="K345" s="181">
        <f>MATCH(J345,'[1]Pay Items'!$K$1:$K$505,0)</f>
        <v>328</v>
      </c>
      <c r="L345" s="182" t="str">
        <f ca="1" t="shared" si="29"/>
        <v>,1</v>
      </c>
      <c r="M345" s="182" t="str">
        <f ca="1" t="shared" si="30"/>
        <v>C2</v>
      </c>
      <c r="N345" s="182" t="str">
        <f ca="1" t="shared" si="31"/>
        <v>C2</v>
      </c>
    </row>
    <row r="346" spans="1:14" ht="49.5" customHeight="1">
      <c r="A346" s="71" t="s">
        <v>138</v>
      </c>
      <c r="B346" s="79" t="s">
        <v>390</v>
      </c>
      <c r="C346" s="37" t="s">
        <v>139</v>
      </c>
      <c r="D346" s="38" t="s">
        <v>288</v>
      </c>
      <c r="E346" s="105"/>
      <c r="F346" s="40"/>
      <c r="G346" s="43"/>
      <c r="H346" s="75"/>
      <c r="I346" s="179" t="str">
        <f ca="1" t="shared" si="28"/>
        <v>LOCKED</v>
      </c>
      <c r="J346" s="180" t="str">
        <f t="shared" si="32"/>
        <v>C055Construction of Asphaltic Concrete PavementsCW 3410-R9</v>
      </c>
      <c r="K346" s="181">
        <f>MATCH(J346,'[1]Pay Items'!$K$1:$K$505,0)</f>
        <v>342</v>
      </c>
      <c r="L346" s="182" t="str">
        <f ca="1" t="shared" si="29"/>
        <v>F0</v>
      </c>
      <c r="M346" s="182" t="str">
        <f ca="1" t="shared" si="30"/>
        <v>G</v>
      </c>
      <c r="N346" s="182" t="str">
        <f ca="1" t="shared" si="31"/>
        <v>C2</v>
      </c>
    </row>
    <row r="347" spans="1:14" ht="36" customHeight="1">
      <c r="A347" s="71" t="s">
        <v>140</v>
      </c>
      <c r="B347" s="45" t="s">
        <v>28</v>
      </c>
      <c r="C347" s="37" t="s">
        <v>55</v>
      </c>
      <c r="D347" s="38"/>
      <c r="E347" s="39"/>
      <c r="F347" s="40"/>
      <c r="G347" s="43"/>
      <c r="H347" s="75"/>
      <c r="I347" s="179" t="str">
        <f ca="1" t="shared" si="28"/>
        <v>LOCKED</v>
      </c>
      <c r="J347" s="180" t="str">
        <f t="shared" si="32"/>
        <v>C056Main Line Paving</v>
      </c>
      <c r="K347" s="181">
        <f>MATCH(J347,'[1]Pay Items'!$K$1:$K$505,0)</f>
        <v>343</v>
      </c>
      <c r="L347" s="182" t="str">
        <f ca="1" t="shared" si="29"/>
        <v>F0</v>
      </c>
      <c r="M347" s="182" t="str">
        <f ca="1" t="shared" si="30"/>
        <v>G</v>
      </c>
      <c r="N347" s="182" t="str">
        <f ca="1" t="shared" si="31"/>
        <v>C2</v>
      </c>
    </row>
    <row r="348" spans="1:14" ht="36" customHeight="1">
      <c r="A348" s="71" t="s">
        <v>141</v>
      </c>
      <c r="B348" s="45" t="s">
        <v>115</v>
      </c>
      <c r="C348" s="37" t="s">
        <v>142</v>
      </c>
      <c r="D348" s="38"/>
      <c r="E348" s="39" t="s">
        <v>29</v>
      </c>
      <c r="F348" s="50">
        <v>750</v>
      </c>
      <c r="G348" s="41"/>
      <c r="H348" s="42">
        <f>ROUND(G348*F348,2)</f>
        <v>0</v>
      </c>
      <c r="I348" s="179">
        <f ca="1" t="shared" si="28"/>
      </c>
      <c r="J348" s="180" t="str">
        <f t="shared" si="32"/>
        <v>C058Type IAtonne</v>
      </c>
      <c r="K348" s="181">
        <f>MATCH(J348,'[1]Pay Items'!$K$1:$K$505,0)</f>
        <v>344</v>
      </c>
      <c r="L348" s="182" t="str">
        <f ca="1" t="shared" si="29"/>
        <v>,1</v>
      </c>
      <c r="M348" s="182" t="str">
        <f ca="1" t="shared" si="30"/>
        <v>C2</v>
      </c>
      <c r="N348" s="182" t="str">
        <f ca="1" t="shared" si="31"/>
        <v>C2</v>
      </c>
    </row>
    <row r="349" spans="1:14" ht="36" customHeight="1">
      <c r="A349" s="71" t="s">
        <v>143</v>
      </c>
      <c r="B349" s="45" t="s">
        <v>37</v>
      </c>
      <c r="C349" s="37" t="s">
        <v>75</v>
      </c>
      <c r="D349" s="38"/>
      <c r="E349" s="39"/>
      <c r="F349" s="40"/>
      <c r="G349" s="43"/>
      <c r="H349" s="75"/>
      <c r="I349" s="179" t="str">
        <f ca="1" t="shared" si="28"/>
        <v>LOCKED</v>
      </c>
      <c r="J349" s="180" t="str">
        <f t="shared" si="32"/>
        <v>C059Tie-ins and Approaches</v>
      </c>
      <c r="K349" s="181">
        <f>MATCH(J349,'[1]Pay Items'!$K$1:$K$505,0)</f>
        <v>346</v>
      </c>
      <c r="L349" s="182" t="str">
        <f ca="1" t="shared" si="29"/>
        <v>F0</v>
      </c>
      <c r="M349" s="182" t="str">
        <f ca="1" t="shared" si="30"/>
        <v>G</v>
      </c>
      <c r="N349" s="182" t="str">
        <f ca="1" t="shared" si="31"/>
        <v>C2</v>
      </c>
    </row>
    <row r="350" spans="1:14" ht="36" customHeight="1">
      <c r="A350" s="146" t="s">
        <v>144</v>
      </c>
      <c r="B350" s="147" t="s">
        <v>115</v>
      </c>
      <c r="C350" s="142" t="s">
        <v>142</v>
      </c>
      <c r="D350" s="143"/>
      <c r="E350" s="144" t="s">
        <v>29</v>
      </c>
      <c r="F350" s="158">
        <v>140</v>
      </c>
      <c r="G350" s="148"/>
      <c r="H350" s="149">
        <f>ROUND(G350*F350,2)</f>
        <v>0</v>
      </c>
      <c r="I350" s="179">
        <f ca="1" t="shared" si="28"/>
      </c>
      <c r="J350" s="180" t="str">
        <f t="shared" si="32"/>
        <v>C060Type IAtonne</v>
      </c>
      <c r="K350" s="181">
        <f>MATCH(J350,'[1]Pay Items'!$K$1:$K$505,0)</f>
        <v>347</v>
      </c>
      <c r="L350" s="182" t="str">
        <f ca="1" t="shared" si="29"/>
        <v>,1</v>
      </c>
      <c r="M350" s="182" t="str">
        <f ca="1" t="shared" si="30"/>
        <v>C2</v>
      </c>
      <c r="N350" s="182" t="str">
        <f ca="1" t="shared" si="31"/>
        <v>C2</v>
      </c>
    </row>
    <row r="351" spans="1:14" ht="49.5" customHeight="1">
      <c r="A351" s="100"/>
      <c r="B351" s="61"/>
      <c r="C351" s="66" t="s">
        <v>19</v>
      </c>
      <c r="D351" s="63"/>
      <c r="E351" s="64"/>
      <c r="F351" s="44"/>
      <c r="G351" s="43"/>
      <c r="H351" s="75"/>
      <c r="I351" s="179" t="str">
        <f ca="1" t="shared" si="28"/>
        <v>LOCKED</v>
      </c>
      <c r="J351" s="180" t="str">
        <f t="shared" si="32"/>
        <v>ASSOCIATED DRAINAGE AND UNDERGROUND WORKS</v>
      </c>
      <c r="K351" s="181">
        <f>MATCH(J351,'[1]Pay Items'!$K$1:$K$505,0)</f>
        <v>361</v>
      </c>
      <c r="L351" s="182" t="str">
        <f ca="1" t="shared" si="29"/>
        <v>F0</v>
      </c>
      <c r="M351" s="182" t="str">
        <f ca="1" t="shared" si="30"/>
        <v>G</v>
      </c>
      <c r="N351" s="182" t="str">
        <f ca="1" t="shared" si="31"/>
        <v>C2</v>
      </c>
    </row>
    <row r="352" spans="1:14" ht="36" customHeight="1">
      <c r="A352" s="71" t="s">
        <v>145</v>
      </c>
      <c r="B352" s="79" t="s">
        <v>650</v>
      </c>
      <c r="C352" s="37" t="s">
        <v>146</v>
      </c>
      <c r="D352" s="38" t="s">
        <v>147</v>
      </c>
      <c r="E352" s="39"/>
      <c r="F352" s="44"/>
      <c r="G352" s="43"/>
      <c r="H352" s="75"/>
      <c r="I352" s="179" t="str">
        <f ca="1" t="shared" si="28"/>
        <v>LOCKED</v>
      </c>
      <c r="J352" s="180" t="str">
        <f t="shared" si="32"/>
        <v>E003Catch BasinCW 2130-R12</v>
      </c>
      <c r="K352" s="181">
        <f>MATCH(J352,'[1]Pay Items'!$K$1:$K$505,0)</f>
        <v>364</v>
      </c>
      <c r="L352" s="182" t="str">
        <f ca="1" t="shared" si="29"/>
        <v>F0</v>
      </c>
      <c r="M352" s="182" t="str">
        <f ca="1" t="shared" si="30"/>
        <v>G</v>
      </c>
      <c r="N352" s="182" t="str">
        <f ca="1" t="shared" si="31"/>
        <v>C2</v>
      </c>
    </row>
    <row r="353" spans="1:14" ht="36" customHeight="1">
      <c r="A353" s="71" t="s">
        <v>148</v>
      </c>
      <c r="B353" s="45" t="s">
        <v>28</v>
      </c>
      <c r="C353" s="37" t="s">
        <v>149</v>
      </c>
      <c r="D353" s="38"/>
      <c r="E353" s="39" t="s">
        <v>34</v>
      </c>
      <c r="F353" s="50">
        <v>8</v>
      </c>
      <c r="G353" s="41"/>
      <c r="H353" s="42">
        <f>ROUND(G353*F353,2)</f>
        <v>0</v>
      </c>
      <c r="I353" s="179">
        <f ca="1" t="shared" si="28"/>
      </c>
      <c r="J353" s="180" t="str">
        <f t="shared" si="32"/>
        <v>E004SD-024, 1800 mm deepeach</v>
      </c>
      <c r="K353" s="181" t="e">
        <f>MATCH(J353,'[1]Pay Items'!$K$1:$K$505,0)</f>
        <v>#N/A</v>
      </c>
      <c r="L353" s="182" t="str">
        <f ca="1" t="shared" si="29"/>
        <v>,1</v>
      </c>
      <c r="M353" s="182" t="str">
        <f ca="1" t="shared" si="30"/>
        <v>C2</v>
      </c>
      <c r="N353" s="182" t="str">
        <f ca="1" t="shared" si="31"/>
        <v>C2</v>
      </c>
    </row>
    <row r="354" spans="1:14" ht="36" customHeight="1">
      <c r="A354" s="71" t="s">
        <v>150</v>
      </c>
      <c r="B354" s="79" t="s">
        <v>280</v>
      </c>
      <c r="C354" s="37" t="s">
        <v>151</v>
      </c>
      <c r="D354" s="38" t="s">
        <v>147</v>
      </c>
      <c r="E354" s="39"/>
      <c r="F354" s="44"/>
      <c r="G354" s="43"/>
      <c r="H354" s="75"/>
      <c r="I354" s="179" t="str">
        <f ca="1" t="shared" si="28"/>
        <v>LOCKED</v>
      </c>
      <c r="J354" s="180" t="str">
        <f t="shared" si="32"/>
        <v>E008Sewer ServiceCW 2130-R12</v>
      </c>
      <c r="K354" s="181">
        <f>MATCH(J354,'[1]Pay Items'!$K$1:$K$505,0)</f>
        <v>374</v>
      </c>
      <c r="L354" s="182" t="str">
        <f ca="1" t="shared" si="29"/>
        <v>F0</v>
      </c>
      <c r="M354" s="182" t="str">
        <f ca="1" t="shared" si="30"/>
        <v>G</v>
      </c>
      <c r="N354" s="182" t="str">
        <f ca="1" t="shared" si="31"/>
        <v>C2</v>
      </c>
    </row>
    <row r="355" spans="1:14" ht="36" customHeight="1">
      <c r="A355" s="71" t="s">
        <v>152</v>
      </c>
      <c r="B355" s="45" t="s">
        <v>28</v>
      </c>
      <c r="C355" s="37" t="s">
        <v>153</v>
      </c>
      <c r="D355" s="38"/>
      <c r="E355" s="39"/>
      <c r="F355" s="44"/>
      <c r="G355" s="43"/>
      <c r="H355" s="75"/>
      <c r="I355" s="179" t="str">
        <f ca="1" t="shared" si="28"/>
        <v>LOCKED</v>
      </c>
      <c r="J355" s="180" t="str">
        <f t="shared" si="32"/>
        <v>E009250 mm, PVC LDS</v>
      </c>
      <c r="K355" s="181" t="e">
        <f>MATCH(J355,'[1]Pay Items'!$K$1:$K$505,0)</f>
        <v>#N/A</v>
      </c>
      <c r="L355" s="182" t="str">
        <f ca="1" t="shared" si="29"/>
        <v>F0</v>
      </c>
      <c r="M355" s="182" t="str">
        <f ca="1" t="shared" si="30"/>
        <v>G</v>
      </c>
      <c r="N355" s="182" t="str">
        <f ca="1" t="shared" si="31"/>
        <v>C2</v>
      </c>
    </row>
    <row r="356" spans="1:14" ht="49.5" customHeight="1">
      <c r="A356" s="71" t="s">
        <v>154</v>
      </c>
      <c r="B356" s="45" t="s">
        <v>115</v>
      </c>
      <c r="C356" s="37" t="s">
        <v>625</v>
      </c>
      <c r="D356" s="38"/>
      <c r="E356" s="39" t="s">
        <v>48</v>
      </c>
      <c r="F356" s="50">
        <v>35</v>
      </c>
      <c r="G356" s="41"/>
      <c r="H356" s="42">
        <f>ROUND(G356*F356,2)</f>
        <v>0</v>
      </c>
      <c r="I356" s="179">
        <f ca="1" t="shared" si="28"/>
      </c>
      <c r="J356" s="180" t="str">
        <f t="shared" si="32"/>
        <v>E010In a Trench, Class B Sand Bedding, Class 3 Backfillm</v>
      </c>
      <c r="K356" s="181" t="e">
        <f>MATCH(J356,'[1]Pay Items'!$K$1:$K$505,0)</f>
        <v>#N/A</v>
      </c>
      <c r="L356" s="182" t="str">
        <f ca="1" t="shared" si="29"/>
        <v>,1</v>
      </c>
      <c r="M356" s="182" t="str">
        <f ca="1" t="shared" si="30"/>
        <v>C2</v>
      </c>
      <c r="N356" s="182" t="str">
        <f ca="1" t="shared" si="31"/>
        <v>C2</v>
      </c>
    </row>
    <row r="357" spans="1:14" ht="49.5" customHeight="1">
      <c r="A357" s="71" t="s">
        <v>85</v>
      </c>
      <c r="B357" s="79" t="s">
        <v>651</v>
      </c>
      <c r="C357" s="80" t="s">
        <v>155</v>
      </c>
      <c r="D357" s="38" t="s">
        <v>147</v>
      </c>
      <c r="E357" s="39"/>
      <c r="F357" s="44"/>
      <c r="G357" s="43"/>
      <c r="H357" s="75"/>
      <c r="I357" s="179" t="str">
        <f ca="1" t="shared" si="28"/>
        <v>LOCKED</v>
      </c>
      <c r="J357" s="180" t="str">
        <f t="shared" si="32"/>
        <v>E023Replacing Existing Manhole and Catch Basin Frames &amp; CoversCW 2130-R12</v>
      </c>
      <c r="K357" s="181">
        <f>MATCH(J357,'[1]Pay Items'!$K$1:$K$505,0)</f>
        <v>389</v>
      </c>
      <c r="L357" s="182" t="str">
        <f ca="1" t="shared" si="29"/>
        <v>F0</v>
      </c>
      <c r="M357" s="182" t="str">
        <f ca="1" t="shared" si="30"/>
        <v>G</v>
      </c>
      <c r="N357" s="182" t="str">
        <f ca="1" t="shared" si="31"/>
        <v>C2</v>
      </c>
    </row>
    <row r="358" spans="1:14" ht="49.5" customHeight="1">
      <c r="A358" s="71" t="s">
        <v>86</v>
      </c>
      <c r="B358" s="45" t="s">
        <v>28</v>
      </c>
      <c r="C358" s="37" t="s">
        <v>87</v>
      </c>
      <c r="D358" s="38"/>
      <c r="E358" s="39" t="s">
        <v>34</v>
      </c>
      <c r="F358" s="50">
        <v>7</v>
      </c>
      <c r="G358" s="41"/>
      <c r="H358" s="42">
        <f>ROUND(G358*F358,2)</f>
        <v>0</v>
      </c>
      <c r="I358" s="179">
        <f ca="1" t="shared" si="28"/>
      </c>
      <c r="J358" s="180" t="str">
        <f t="shared" si="32"/>
        <v>E024AP-004 - Standard Frame for Manhole and Catch Basineach</v>
      </c>
      <c r="K358" s="181">
        <f>MATCH(J358,'[1]Pay Items'!$K$1:$K$505,0)</f>
        <v>390</v>
      </c>
      <c r="L358" s="182" t="str">
        <f ca="1" t="shared" si="29"/>
        <v>,1</v>
      </c>
      <c r="M358" s="182" t="str">
        <f ca="1" t="shared" si="30"/>
        <v>C2</v>
      </c>
      <c r="N358" s="182" t="str">
        <f ca="1" t="shared" si="31"/>
        <v>C2</v>
      </c>
    </row>
    <row r="359" spans="1:14" ht="49.5" customHeight="1">
      <c r="A359" s="71" t="s">
        <v>88</v>
      </c>
      <c r="B359" s="45" t="s">
        <v>37</v>
      </c>
      <c r="C359" s="37" t="s">
        <v>89</v>
      </c>
      <c r="D359" s="38"/>
      <c r="E359" s="39" t="s">
        <v>34</v>
      </c>
      <c r="F359" s="50">
        <v>7</v>
      </c>
      <c r="G359" s="41"/>
      <c r="H359" s="42">
        <f>ROUND(G359*F359,2)</f>
        <v>0</v>
      </c>
      <c r="I359" s="179">
        <f ca="1" t="shared" si="28"/>
      </c>
      <c r="J359" s="180" t="str">
        <f t="shared" si="32"/>
        <v>E025AP-005 - Standard Solid Cover for Standard Frameeach</v>
      </c>
      <c r="K359" s="181">
        <f>MATCH(J359,'[1]Pay Items'!$K$1:$K$505,0)</f>
        <v>391</v>
      </c>
      <c r="L359" s="182" t="str">
        <f ca="1" t="shared" si="29"/>
        <v>,1</v>
      </c>
      <c r="M359" s="182" t="str">
        <f ca="1" t="shared" si="30"/>
        <v>C2</v>
      </c>
      <c r="N359" s="182" t="str">
        <f ca="1" t="shared" si="31"/>
        <v>C2</v>
      </c>
    </row>
    <row r="360" spans="1:14" ht="36" customHeight="1">
      <c r="A360" s="71" t="s">
        <v>160</v>
      </c>
      <c r="B360" s="79" t="s">
        <v>391</v>
      </c>
      <c r="C360" s="80" t="s">
        <v>161</v>
      </c>
      <c r="D360" s="38" t="s">
        <v>147</v>
      </c>
      <c r="E360" s="39"/>
      <c r="F360" s="44"/>
      <c r="G360" s="43"/>
      <c r="H360" s="75"/>
      <c r="I360" s="179" t="str">
        <f ca="1" t="shared" si="28"/>
        <v>LOCKED</v>
      </c>
      <c r="J360" s="180" t="str">
        <f t="shared" si="32"/>
        <v>E036Connecting to Existing SewerCW 2130-R12</v>
      </c>
      <c r="K360" s="181">
        <f>MATCH(J360,'[1]Pay Items'!$K$1:$K$505,0)</f>
        <v>406</v>
      </c>
      <c r="L360" s="182" t="str">
        <f ca="1" t="shared" si="29"/>
        <v>F0</v>
      </c>
      <c r="M360" s="182" t="str">
        <f ca="1" t="shared" si="30"/>
        <v>G</v>
      </c>
      <c r="N360" s="182" t="str">
        <f ca="1" t="shared" si="31"/>
        <v>C2</v>
      </c>
    </row>
    <row r="361" spans="1:14" ht="36" customHeight="1">
      <c r="A361" s="71" t="s">
        <v>162</v>
      </c>
      <c r="B361" s="45" t="s">
        <v>28</v>
      </c>
      <c r="C361" s="80" t="s">
        <v>163</v>
      </c>
      <c r="D361" s="38"/>
      <c r="E361" s="39"/>
      <c r="F361" s="44"/>
      <c r="G361" s="43"/>
      <c r="H361" s="75"/>
      <c r="I361" s="179" t="str">
        <f ca="1" t="shared" si="28"/>
        <v>LOCKED</v>
      </c>
      <c r="J361" s="180" t="str">
        <f t="shared" si="32"/>
        <v>E037250 mm PVC Connecting Pipe</v>
      </c>
      <c r="K361" s="181" t="e">
        <f>MATCH(J361,'[1]Pay Items'!$K$1:$K$505,0)</f>
        <v>#N/A</v>
      </c>
      <c r="L361" s="182" t="str">
        <f ca="1" t="shared" si="29"/>
        <v>F0</v>
      </c>
      <c r="M361" s="182" t="str">
        <f ca="1" t="shared" si="30"/>
        <v>G</v>
      </c>
      <c r="N361" s="182" t="str">
        <f ca="1" t="shared" si="31"/>
        <v>C2</v>
      </c>
    </row>
    <row r="362" spans="1:14" ht="36" customHeight="1">
      <c r="A362" s="71"/>
      <c r="B362" s="45" t="s">
        <v>115</v>
      </c>
      <c r="C362" s="37" t="s">
        <v>600</v>
      </c>
      <c r="D362" s="38"/>
      <c r="E362" s="39" t="s">
        <v>34</v>
      </c>
      <c r="F362" s="50">
        <v>8</v>
      </c>
      <c r="G362" s="41"/>
      <c r="H362" s="42">
        <f>ROUND(G362*F362,2)</f>
        <v>0</v>
      </c>
      <c r="I362" s="179">
        <f ca="1" t="shared" si="28"/>
      </c>
      <c r="J362" s="180" t="str">
        <f t="shared" si="32"/>
        <v>Connecting to 900 mm Concrete LDSeach</v>
      </c>
      <c r="K362" s="181" t="e">
        <f>MATCH(J362,'[1]Pay Items'!$K$1:$K$505,0)</f>
        <v>#N/A</v>
      </c>
      <c r="L362" s="182" t="str">
        <f ca="1" t="shared" si="29"/>
        <v>,1</v>
      </c>
      <c r="M362" s="182" t="str">
        <f ca="1" t="shared" si="30"/>
        <v>C2</v>
      </c>
      <c r="N362" s="182" t="str">
        <f ca="1" t="shared" si="31"/>
        <v>C2</v>
      </c>
    </row>
    <row r="363" spans="1:14" ht="36" customHeight="1">
      <c r="A363" s="71" t="s">
        <v>165</v>
      </c>
      <c r="B363" s="79" t="s">
        <v>392</v>
      </c>
      <c r="C363" s="37" t="s">
        <v>166</v>
      </c>
      <c r="D363" s="38" t="s">
        <v>147</v>
      </c>
      <c r="E363" s="39" t="s">
        <v>34</v>
      </c>
      <c r="F363" s="50">
        <v>8</v>
      </c>
      <c r="G363" s="41"/>
      <c r="H363" s="42">
        <f>ROUND(G363*F363,2)</f>
        <v>0</v>
      </c>
      <c r="I363" s="179">
        <f ca="1" t="shared" si="28"/>
      </c>
      <c r="J363" s="180" t="str">
        <f t="shared" si="32"/>
        <v>E046Removal of Existing Catch BasinsCW 2130-R12each</v>
      </c>
      <c r="K363" s="181">
        <f>MATCH(J363,'[1]Pay Items'!$K$1:$K$505,0)</f>
        <v>416</v>
      </c>
      <c r="L363" s="182" t="str">
        <f ca="1" t="shared" si="29"/>
        <v>,1</v>
      </c>
      <c r="M363" s="182" t="str">
        <f ca="1" t="shared" si="30"/>
        <v>C2</v>
      </c>
      <c r="N363" s="182" t="str">
        <f ca="1" t="shared" si="31"/>
        <v>C2</v>
      </c>
    </row>
    <row r="364" spans="1:14" ht="36" customHeight="1">
      <c r="A364" s="71" t="s">
        <v>170</v>
      </c>
      <c r="B364" s="79" t="s">
        <v>652</v>
      </c>
      <c r="C364" s="37" t="s">
        <v>171</v>
      </c>
      <c r="D364" s="38" t="s">
        <v>172</v>
      </c>
      <c r="E364" s="39" t="s">
        <v>48</v>
      </c>
      <c r="F364" s="50">
        <v>100</v>
      </c>
      <c r="G364" s="41"/>
      <c r="H364" s="42">
        <f>ROUND(G364*F364,2)</f>
        <v>0</v>
      </c>
      <c r="I364" s="179">
        <f ca="1" t="shared" si="28"/>
      </c>
      <c r="J364" s="180" t="str">
        <f t="shared" si="32"/>
        <v>E051Installation of SubdrainsCW 3120-R4m</v>
      </c>
      <c r="K364" s="181">
        <f>MATCH(J364,'[1]Pay Items'!$K$1:$K$505,0)</f>
        <v>422</v>
      </c>
      <c r="L364" s="182" t="str">
        <f ca="1" t="shared" si="29"/>
        <v>,1</v>
      </c>
      <c r="M364" s="182" t="str">
        <f ca="1" t="shared" si="30"/>
        <v>C2</v>
      </c>
      <c r="N364" s="182" t="str">
        <f ca="1" t="shared" si="31"/>
        <v>C2</v>
      </c>
    </row>
    <row r="365" spans="1:14" ht="49.5" customHeight="1">
      <c r="A365" s="101"/>
      <c r="B365" s="61" t="s">
        <v>281</v>
      </c>
      <c r="C365" s="62" t="s">
        <v>211</v>
      </c>
      <c r="D365" s="38" t="s">
        <v>283</v>
      </c>
      <c r="E365" s="64" t="s">
        <v>34</v>
      </c>
      <c r="F365" s="50">
        <v>8</v>
      </c>
      <c r="G365" s="41"/>
      <c r="H365" s="42">
        <f>ROUND(G365*F365,2)</f>
        <v>0</v>
      </c>
      <c r="I365" s="179">
        <f ca="1" t="shared" si="28"/>
      </c>
      <c r="J365" s="180" t="str">
        <f t="shared" si="32"/>
        <v>Abandoning Existing Sewer Services Under PavementCW 2130-R11each</v>
      </c>
      <c r="K365" s="181" t="e">
        <f>MATCH(J365,'[1]Pay Items'!$K$1:$K$505,0)</f>
        <v>#N/A</v>
      </c>
      <c r="L365" s="182" t="str">
        <f ca="1" t="shared" si="29"/>
        <v>,1</v>
      </c>
      <c r="M365" s="182" t="str">
        <f ca="1" t="shared" si="30"/>
        <v>C2</v>
      </c>
      <c r="N365" s="182" t="str">
        <f ca="1" t="shared" si="31"/>
        <v>C2</v>
      </c>
    </row>
    <row r="366" spans="1:14" ht="36" customHeight="1">
      <c r="A366" s="71" t="s">
        <v>512</v>
      </c>
      <c r="B366" s="79" t="s">
        <v>393</v>
      </c>
      <c r="C366" s="37" t="s">
        <v>513</v>
      </c>
      <c r="D366" s="38" t="s">
        <v>147</v>
      </c>
      <c r="E366" s="39"/>
      <c r="F366" s="44"/>
      <c r="G366" s="43"/>
      <c r="H366" s="75"/>
      <c r="I366" s="179" t="str">
        <f ca="1" t="shared" si="28"/>
        <v>LOCKED</v>
      </c>
      <c r="J366" s="180" t="str">
        <f t="shared" si="32"/>
        <v>E017Sewer Repair - Up to 3.0 Meters LongCW 2130-R12</v>
      </c>
      <c r="K366" s="181">
        <f>MATCH(J366,'[1]Pay Items'!$K$1:$K$505,0)</f>
        <v>383</v>
      </c>
      <c r="L366" s="182" t="str">
        <f ca="1" t="shared" si="29"/>
        <v>F0</v>
      </c>
      <c r="M366" s="182" t="str">
        <f ca="1" t="shared" si="30"/>
        <v>G</v>
      </c>
      <c r="N366" s="182" t="str">
        <f ca="1" t="shared" si="31"/>
        <v>C2</v>
      </c>
    </row>
    <row r="367" spans="1:14" ht="36" customHeight="1">
      <c r="A367" s="71" t="s">
        <v>514</v>
      </c>
      <c r="B367" s="79" t="s">
        <v>28</v>
      </c>
      <c r="C367" s="37" t="s">
        <v>601</v>
      </c>
      <c r="D367" s="38"/>
      <c r="E367" s="39"/>
      <c r="F367" s="44"/>
      <c r="G367" s="43"/>
      <c r="H367" s="75"/>
      <c r="I367" s="179" t="str">
        <f ca="1" t="shared" si="28"/>
        <v>LOCKED</v>
      </c>
      <c r="J367" s="180" t="str">
        <f t="shared" si="32"/>
        <v>E018300 mm</v>
      </c>
      <c r="K367" s="181" t="e">
        <f>MATCH(J367,'[1]Pay Items'!$K$1:$K$505,0)</f>
        <v>#N/A</v>
      </c>
      <c r="L367" s="182" t="str">
        <f ca="1" t="shared" si="29"/>
        <v>F0</v>
      </c>
      <c r="M367" s="182" t="str">
        <f ca="1" t="shared" si="30"/>
        <v>G</v>
      </c>
      <c r="N367" s="182" t="str">
        <f ca="1" t="shared" si="31"/>
        <v>C2</v>
      </c>
    </row>
    <row r="368" spans="1:14" ht="36" customHeight="1">
      <c r="A368" s="71" t="s">
        <v>515</v>
      </c>
      <c r="B368" s="45" t="s">
        <v>115</v>
      </c>
      <c r="C368" s="37" t="s">
        <v>517</v>
      </c>
      <c r="D368" s="38"/>
      <c r="E368" s="39" t="s">
        <v>34</v>
      </c>
      <c r="F368" s="50">
        <v>1</v>
      </c>
      <c r="G368" s="41"/>
      <c r="H368" s="42">
        <f>ROUND(G368*F368,2)</f>
        <v>0</v>
      </c>
      <c r="I368" s="179">
        <f ca="1" t="shared" si="28"/>
      </c>
      <c r="J368" s="180" t="str">
        <f t="shared" si="32"/>
        <v>E019Class 3 Backfilleach</v>
      </c>
      <c r="K368" s="181" t="e">
        <f>MATCH(J368,'[1]Pay Items'!$K$1:$K$505,0)</f>
        <v>#N/A</v>
      </c>
      <c r="L368" s="182" t="str">
        <f ca="1" t="shared" si="29"/>
        <v>,1</v>
      </c>
      <c r="M368" s="182" t="str">
        <f ca="1" t="shared" si="30"/>
        <v>C2</v>
      </c>
      <c r="N368" s="182" t="str">
        <f ca="1" t="shared" si="31"/>
        <v>C2</v>
      </c>
    </row>
    <row r="369" spans="1:14" ht="36" customHeight="1">
      <c r="A369" s="103"/>
      <c r="B369" s="61" t="s">
        <v>394</v>
      </c>
      <c r="C369" s="160" t="s">
        <v>518</v>
      </c>
      <c r="D369" s="38" t="s">
        <v>520</v>
      </c>
      <c r="E369" s="165"/>
      <c r="F369" s="44"/>
      <c r="G369" s="43"/>
      <c r="H369" s="75"/>
      <c r="I369" s="179" t="str">
        <f ca="1" t="shared" si="28"/>
        <v>LOCKED</v>
      </c>
      <c r="J369" s="180" t="str">
        <f t="shared" si="32"/>
        <v>Sewer InspectionCW2145-R3</v>
      </c>
      <c r="K369" s="181" t="e">
        <f>MATCH(J369,'[1]Pay Items'!$K$1:$K$505,0)</f>
        <v>#N/A</v>
      </c>
      <c r="L369" s="182" t="str">
        <f ca="1" t="shared" si="29"/>
        <v>F0</v>
      </c>
      <c r="M369" s="182" t="str">
        <f ca="1" t="shared" si="30"/>
        <v>G</v>
      </c>
      <c r="N369" s="182" t="str">
        <f ca="1" t="shared" si="31"/>
        <v>C2</v>
      </c>
    </row>
    <row r="370" spans="1:14" ht="36" customHeight="1">
      <c r="A370" s="170"/>
      <c r="B370" s="150" t="s">
        <v>28</v>
      </c>
      <c r="C370" s="171" t="s">
        <v>638</v>
      </c>
      <c r="D370" s="143"/>
      <c r="E370" s="172" t="s">
        <v>48</v>
      </c>
      <c r="F370" s="158">
        <v>16</v>
      </c>
      <c r="G370" s="148"/>
      <c r="H370" s="149">
        <f>ROUND(G370*F370,2)</f>
        <v>0</v>
      </c>
      <c r="I370" s="179">
        <f ca="1" t="shared" si="28"/>
      </c>
      <c r="J370" s="180" t="str">
        <f t="shared" si="32"/>
        <v>300 mm (MA00001594)m</v>
      </c>
      <c r="K370" s="181" t="e">
        <f>MATCH(J370,'[1]Pay Items'!$K$1:$K$505,0)</f>
        <v>#N/A</v>
      </c>
      <c r="L370" s="182" t="str">
        <f ca="1" t="shared" si="29"/>
        <v>,1</v>
      </c>
      <c r="M370" s="182" t="str">
        <f ca="1" t="shared" si="30"/>
        <v>C2</v>
      </c>
      <c r="N370" s="182" t="str">
        <f ca="1" t="shared" si="31"/>
        <v>C2</v>
      </c>
    </row>
    <row r="371" spans="1:14" ht="36" customHeight="1">
      <c r="A371" s="99"/>
      <c r="B371" s="61"/>
      <c r="C371" s="69" t="s">
        <v>20</v>
      </c>
      <c r="D371" s="102"/>
      <c r="E371" s="68"/>
      <c r="F371" s="31"/>
      <c r="G371" s="35"/>
      <c r="H371" s="30"/>
      <c r="I371" s="179" t="str">
        <f ca="1" t="shared" si="28"/>
        <v>LOCKED</v>
      </c>
      <c r="J371" s="180" t="str">
        <f t="shared" si="32"/>
        <v>ADJUSTMENTS</v>
      </c>
      <c r="K371" s="181">
        <f>MATCH(J371,'[1]Pay Items'!$K$1:$K$505,0)</f>
        <v>443</v>
      </c>
      <c r="L371" s="182" t="str">
        <f ca="1" t="shared" si="29"/>
        <v>,1</v>
      </c>
      <c r="M371" s="182" t="str">
        <f ca="1" t="shared" si="30"/>
        <v>F0</v>
      </c>
      <c r="N371" s="182" t="str">
        <f ca="1" t="shared" si="31"/>
        <v>C2</v>
      </c>
    </row>
    <row r="372" spans="1:14" ht="49.5" customHeight="1">
      <c r="A372" s="101" t="s">
        <v>62</v>
      </c>
      <c r="B372" s="61" t="s">
        <v>395</v>
      </c>
      <c r="C372" s="62" t="s">
        <v>93</v>
      </c>
      <c r="D372" s="63" t="s">
        <v>173</v>
      </c>
      <c r="E372" s="64" t="s">
        <v>34</v>
      </c>
      <c r="F372" s="50">
        <v>7</v>
      </c>
      <c r="G372" s="41"/>
      <c r="H372" s="42">
        <f>ROUND(G372*F372,2)</f>
        <v>0</v>
      </c>
      <c r="I372" s="179">
        <f ca="1" t="shared" si="28"/>
      </c>
      <c r="J372" s="180" t="str">
        <f t="shared" si="32"/>
        <v>F001Adjustment of Catch Basins / Manholes FramesCW 3210-R7each</v>
      </c>
      <c r="K372" s="181">
        <f>MATCH(J372,'[1]Pay Items'!$K$1:$K$505,0)</f>
        <v>444</v>
      </c>
      <c r="L372" s="182" t="str">
        <f ca="1" t="shared" si="29"/>
        <v>,1</v>
      </c>
      <c r="M372" s="182" t="str">
        <f ca="1" t="shared" si="30"/>
        <v>C2</v>
      </c>
      <c r="N372" s="182" t="str">
        <f ca="1" t="shared" si="31"/>
        <v>C2</v>
      </c>
    </row>
    <row r="373" spans="1:14" ht="36" customHeight="1">
      <c r="A373" s="101" t="s">
        <v>77</v>
      </c>
      <c r="B373" s="61" t="s">
        <v>396</v>
      </c>
      <c r="C373" s="62" t="s">
        <v>94</v>
      </c>
      <c r="D373" s="63" t="s">
        <v>147</v>
      </c>
      <c r="E373" s="64"/>
      <c r="F373" s="44"/>
      <c r="G373" s="43"/>
      <c r="H373" s="75"/>
      <c r="I373" s="179" t="str">
        <f ca="1" t="shared" si="28"/>
        <v>LOCKED</v>
      </c>
      <c r="J373" s="180" t="str">
        <f t="shared" si="32"/>
        <v>F002Replacing Existing RisersCW 2130-R12</v>
      </c>
      <c r="K373" s="181">
        <f>MATCH(J373,'[1]Pay Items'!$K$1:$K$505,0)</f>
        <v>445</v>
      </c>
      <c r="L373" s="182" t="str">
        <f ca="1" t="shared" si="29"/>
        <v>F0</v>
      </c>
      <c r="M373" s="182" t="str">
        <f ca="1" t="shared" si="30"/>
        <v>G</v>
      </c>
      <c r="N373" s="182" t="str">
        <f ca="1" t="shared" si="31"/>
        <v>C2</v>
      </c>
    </row>
    <row r="374" spans="1:14" ht="36" customHeight="1">
      <c r="A374" s="101" t="s">
        <v>95</v>
      </c>
      <c r="B374" s="65" t="s">
        <v>28</v>
      </c>
      <c r="C374" s="62" t="s">
        <v>174</v>
      </c>
      <c r="D374" s="63"/>
      <c r="E374" s="64" t="s">
        <v>78</v>
      </c>
      <c r="F374" s="50">
        <v>1</v>
      </c>
      <c r="G374" s="41"/>
      <c r="H374" s="42">
        <f>ROUND(G374*F374,2)</f>
        <v>0</v>
      </c>
      <c r="I374" s="179">
        <f ca="1" t="shared" si="28"/>
      </c>
      <c r="J374" s="180" t="str">
        <f t="shared" si="32"/>
        <v>F002APre-cast Concrete Risersvert. m</v>
      </c>
      <c r="K374" s="181">
        <f>MATCH(J374,'[1]Pay Items'!$K$1:$K$505,0)</f>
        <v>446</v>
      </c>
      <c r="L374" s="182" t="str">
        <f ca="1" t="shared" si="29"/>
        <v>,1</v>
      </c>
      <c r="M374" s="182" t="str">
        <f ca="1" t="shared" si="30"/>
        <v>C2</v>
      </c>
      <c r="N374" s="182" t="str">
        <f ca="1" t="shared" si="31"/>
        <v>C2</v>
      </c>
    </row>
    <row r="375" spans="1:14" ht="36" customHeight="1">
      <c r="A375" s="101" t="s">
        <v>63</v>
      </c>
      <c r="B375" s="61" t="s">
        <v>282</v>
      </c>
      <c r="C375" s="62" t="s">
        <v>96</v>
      </c>
      <c r="D375" s="63" t="s">
        <v>173</v>
      </c>
      <c r="E375" s="64"/>
      <c r="F375" s="44"/>
      <c r="G375" s="43"/>
      <c r="H375" s="75"/>
      <c r="I375" s="179" t="str">
        <f ca="1" t="shared" si="28"/>
        <v>LOCKED</v>
      </c>
      <c r="J375" s="180" t="str">
        <f t="shared" si="32"/>
        <v>F003Lifter RingsCW 3210-R7</v>
      </c>
      <c r="K375" s="181">
        <f>MATCH(J375,'[1]Pay Items'!$K$1:$K$505,0)</f>
        <v>449</v>
      </c>
      <c r="L375" s="182" t="str">
        <f ca="1" t="shared" si="29"/>
        <v>F0</v>
      </c>
      <c r="M375" s="182" t="str">
        <f ca="1" t="shared" si="30"/>
        <v>G</v>
      </c>
      <c r="N375" s="182" t="str">
        <f ca="1" t="shared" si="31"/>
        <v>C2</v>
      </c>
    </row>
    <row r="376" spans="1:14" ht="36" customHeight="1">
      <c r="A376" s="101" t="s">
        <v>64</v>
      </c>
      <c r="B376" s="65" t="s">
        <v>28</v>
      </c>
      <c r="C376" s="62" t="s">
        <v>175</v>
      </c>
      <c r="D376" s="63"/>
      <c r="E376" s="64" t="s">
        <v>34</v>
      </c>
      <c r="F376" s="28">
        <v>7</v>
      </c>
      <c r="G376" s="41"/>
      <c r="H376" s="30">
        <f>ROUND(G376*F376,2)</f>
        <v>0</v>
      </c>
      <c r="I376" s="179">
        <f ca="1" t="shared" si="28"/>
      </c>
      <c r="J376" s="180" t="str">
        <f t="shared" si="32"/>
        <v>F00551 mmeach</v>
      </c>
      <c r="K376" s="181">
        <f>MATCH(J376,'[1]Pay Items'!$K$1:$K$505,0)</f>
        <v>451</v>
      </c>
      <c r="L376" s="182" t="str">
        <f ca="1" t="shared" si="29"/>
        <v>,1</v>
      </c>
      <c r="M376" s="182" t="str">
        <f ca="1" t="shared" si="30"/>
        <v>C2</v>
      </c>
      <c r="N376" s="182" t="str">
        <f ca="1" t="shared" si="31"/>
        <v>C2</v>
      </c>
    </row>
    <row r="377" spans="1:14" ht="36" customHeight="1">
      <c r="A377" s="101" t="s">
        <v>79</v>
      </c>
      <c r="B377" s="61" t="s">
        <v>397</v>
      </c>
      <c r="C377" s="62" t="s">
        <v>97</v>
      </c>
      <c r="D377" s="63" t="s">
        <v>173</v>
      </c>
      <c r="E377" s="64" t="s">
        <v>34</v>
      </c>
      <c r="F377" s="28">
        <v>8</v>
      </c>
      <c r="G377" s="29"/>
      <c r="H377" s="30">
        <f>ROUND(G377*F377,2)</f>
        <v>0</v>
      </c>
      <c r="I377" s="179">
        <f ca="1" t="shared" si="28"/>
      </c>
      <c r="J377" s="180" t="str">
        <f t="shared" si="32"/>
        <v>F009Adjustment of Valve BoxesCW 3210-R7each</v>
      </c>
      <c r="K377" s="181">
        <f>MATCH(J377,'[1]Pay Items'!$K$1:$K$505,0)</f>
        <v>455</v>
      </c>
      <c r="L377" s="182" t="str">
        <f ca="1" t="shared" si="29"/>
        <v>,1</v>
      </c>
      <c r="M377" s="182" t="str">
        <f ca="1" t="shared" si="30"/>
        <v>C2</v>
      </c>
      <c r="N377" s="182" t="str">
        <f ca="1" t="shared" si="31"/>
        <v>C2</v>
      </c>
    </row>
    <row r="378" spans="1:14" ht="36" customHeight="1">
      <c r="A378" s="101" t="s">
        <v>212</v>
      </c>
      <c r="B378" s="61" t="s">
        <v>398</v>
      </c>
      <c r="C378" s="62" t="s">
        <v>213</v>
      </c>
      <c r="D378" s="63" t="s">
        <v>173</v>
      </c>
      <c r="E378" s="64" t="s">
        <v>34</v>
      </c>
      <c r="F378" s="28">
        <v>2</v>
      </c>
      <c r="G378" s="29"/>
      <c r="H378" s="30">
        <f>ROUND(G378*F378,2)</f>
        <v>0</v>
      </c>
      <c r="I378" s="179">
        <f ca="1" t="shared" si="28"/>
      </c>
      <c r="J378" s="180" t="str">
        <f t="shared" si="32"/>
        <v>F010Valve Box ExtensionsCW 3210-R7each</v>
      </c>
      <c r="K378" s="181">
        <f>MATCH(J378,'[1]Pay Items'!$K$1:$K$505,0)</f>
        <v>456</v>
      </c>
      <c r="L378" s="182" t="str">
        <f ca="1" t="shared" si="29"/>
        <v>,1</v>
      </c>
      <c r="M378" s="182" t="str">
        <f ca="1" t="shared" si="30"/>
        <v>C2</v>
      </c>
      <c r="N378" s="182" t="str">
        <f ca="1" t="shared" si="31"/>
        <v>C2</v>
      </c>
    </row>
    <row r="379" spans="1:14" ht="36" customHeight="1">
      <c r="A379" s="101" t="s">
        <v>80</v>
      </c>
      <c r="B379" s="61" t="s">
        <v>399</v>
      </c>
      <c r="C379" s="62" t="s">
        <v>98</v>
      </c>
      <c r="D379" s="63" t="s">
        <v>173</v>
      </c>
      <c r="E379" s="64" t="s">
        <v>34</v>
      </c>
      <c r="F379" s="28">
        <v>8</v>
      </c>
      <c r="G379" s="29"/>
      <c r="H379" s="30">
        <f>ROUND(G379*F379,2)</f>
        <v>0</v>
      </c>
      <c r="I379" s="179">
        <f ca="1" t="shared" si="28"/>
      </c>
      <c r="J379" s="180" t="str">
        <f t="shared" si="32"/>
        <v>F011Adjustment of Curb Stop BoxesCW 3210-R7each</v>
      </c>
      <c r="K379" s="181">
        <f>MATCH(J379,'[1]Pay Items'!$K$1:$K$505,0)</f>
        <v>457</v>
      </c>
      <c r="L379" s="182" t="str">
        <f ca="1" t="shared" si="29"/>
        <v>,1</v>
      </c>
      <c r="M379" s="182" t="str">
        <f ca="1" t="shared" si="30"/>
        <v>C2</v>
      </c>
      <c r="N379" s="182" t="str">
        <f ca="1" t="shared" si="31"/>
        <v>C2</v>
      </c>
    </row>
    <row r="380" spans="1:14" ht="36" customHeight="1">
      <c r="A380" s="101" t="s">
        <v>81</v>
      </c>
      <c r="B380" s="61" t="s">
        <v>400</v>
      </c>
      <c r="C380" s="62" t="s">
        <v>99</v>
      </c>
      <c r="D380" s="63" t="s">
        <v>173</v>
      </c>
      <c r="E380" s="64" t="s">
        <v>34</v>
      </c>
      <c r="F380" s="28">
        <v>2</v>
      </c>
      <c r="G380" s="29"/>
      <c r="H380" s="30">
        <f>ROUND(G380*F380,2)</f>
        <v>0</v>
      </c>
      <c r="I380" s="179">
        <f ca="1" t="shared" si="28"/>
      </c>
      <c r="J380" s="180" t="str">
        <f t="shared" si="32"/>
        <v>F018Curb Stop ExtensionsCW 3210-R7each</v>
      </c>
      <c r="K380" s="181">
        <f>MATCH(J380,'[1]Pay Items'!$K$1:$K$505,0)</f>
        <v>464</v>
      </c>
      <c r="L380" s="182" t="str">
        <f ca="1" t="shared" si="29"/>
        <v>,1</v>
      </c>
      <c r="M380" s="182" t="str">
        <f ca="1" t="shared" si="30"/>
        <v>C2</v>
      </c>
      <c r="N380" s="182" t="str">
        <f ca="1" t="shared" si="31"/>
        <v>C2</v>
      </c>
    </row>
    <row r="381" spans="1:14" ht="36" customHeight="1">
      <c r="A381" s="103"/>
      <c r="B381" s="61"/>
      <c r="C381" s="70" t="s">
        <v>21</v>
      </c>
      <c r="D381" s="63"/>
      <c r="E381" s="64"/>
      <c r="F381" s="31"/>
      <c r="G381" s="35"/>
      <c r="H381" s="30"/>
      <c r="I381" s="179" t="str">
        <f ca="1" t="shared" si="28"/>
        <v>LOCKED</v>
      </c>
      <c r="J381" s="180" t="str">
        <f t="shared" si="32"/>
        <v>LANDSCAPING</v>
      </c>
      <c r="K381" s="181">
        <f>MATCH(J381,'[1]Pay Items'!$K$1:$K$505,0)</f>
        <v>475</v>
      </c>
      <c r="L381" s="182" t="str">
        <f ca="1" t="shared" si="29"/>
        <v>,1</v>
      </c>
      <c r="M381" s="182" t="str">
        <f ca="1" t="shared" si="30"/>
        <v>F0</v>
      </c>
      <c r="N381" s="182" t="str">
        <f ca="1" t="shared" si="31"/>
        <v>C2</v>
      </c>
    </row>
    <row r="382" spans="1:14" ht="36" customHeight="1">
      <c r="A382" s="106" t="s">
        <v>66</v>
      </c>
      <c r="B382" s="61" t="s">
        <v>401</v>
      </c>
      <c r="C382" s="62" t="s">
        <v>67</v>
      </c>
      <c r="D382" s="63" t="s">
        <v>176</v>
      </c>
      <c r="E382" s="64"/>
      <c r="F382" s="31"/>
      <c r="G382" s="35"/>
      <c r="H382" s="30"/>
      <c r="I382" s="179" t="str">
        <f ca="1" t="shared" si="28"/>
        <v>LOCKED</v>
      </c>
      <c r="J382" s="180" t="str">
        <f t="shared" si="32"/>
        <v>G001SoddingCW 3510-R9</v>
      </c>
      <c r="K382" s="181">
        <f>MATCH(J382,'[1]Pay Items'!$K$1:$K$505,0)</f>
        <v>476</v>
      </c>
      <c r="L382" s="182" t="str">
        <f ca="1" t="shared" si="29"/>
        <v>,1</v>
      </c>
      <c r="M382" s="182" t="str">
        <f ca="1" t="shared" si="30"/>
        <v>F0</v>
      </c>
      <c r="N382" s="182" t="str">
        <f ca="1" t="shared" si="31"/>
        <v>C2</v>
      </c>
    </row>
    <row r="383" spans="1:14" ht="36" customHeight="1">
      <c r="A383" s="106" t="s">
        <v>177</v>
      </c>
      <c r="B383" s="65" t="s">
        <v>28</v>
      </c>
      <c r="C383" s="62" t="s">
        <v>178</v>
      </c>
      <c r="D383" s="63"/>
      <c r="E383" s="64" t="s">
        <v>27</v>
      </c>
      <c r="F383" s="28">
        <v>400</v>
      </c>
      <c r="G383" s="29"/>
      <c r="H383" s="30">
        <f>ROUND(G383*F383,2)</f>
        <v>0</v>
      </c>
      <c r="I383" s="179">
        <f ca="1" t="shared" si="28"/>
      </c>
      <c r="J383" s="180" t="str">
        <f t="shared" si="32"/>
        <v>G002width &lt; 600 mmm²</v>
      </c>
      <c r="K383" s="181">
        <f>MATCH(J383,'[1]Pay Items'!$K$1:$K$505,0)</f>
        <v>477</v>
      </c>
      <c r="L383" s="182" t="str">
        <f ca="1" t="shared" si="29"/>
        <v>,1</v>
      </c>
      <c r="M383" s="182" t="str">
        <f ca="1" t="shared" si="30"/>
        <v>C2</v>
      </c>
      <c r="N383" s="182" t="str">
        <f ca="1" t="shared" si="31"/>
        <v>C2</v>
      </c>
    </row>
    <row r="384" spans="1:14" ht="36" customHeight="1">
      <c r="A384" s="106" t="s">
        <v>68</v>
      </c>
      <c r="B384" s="65" t="s">
        <v>37</v>
      </c>
      <c r="C384" s="62" t="s">
        <v>179</v>
      </c>
      <c r="D384" s="63"/>
      <c r="E384" s="64" t="s">
        <v>27</v>
      </c>
      <c r="F384" s="28">
        <v>2000</v>
      </c>
      <c r="G384" s="29"/>
      <c r="H384" s="30">
        <f>ROUND(G384*F384,2)</f>
        <v>0</v>
      </c>
      <c r="I384" s="179">
        <f ca="1" t="shared" si="28"/>
      </c>
      <c r="J384" s="180" t="str">
        <f t="shared" si="32"/>
        <v>G003width &gt; or = 600 mmm²</v>
      </c>
      <c r="K384" s="181">
        <f>MATCH(J384,'[1]Pay Items'!$K$1:$K$505,0)</f>
        <v>478</v>
      </c>
      <c r="L384" s="182" t="str">
        <f ca="1" t="shared" si="29"/>
        <v>,1</v>
      </c>
      <c r="M384" s="182" t="str">
        <f ca="1" t="shared" si="30"/>
        <v>C2</v>
      </c>
      <c r="N384" s="182" t="str">
        <f ca="1" t="shared" si="31"/>
        <v>C2</v>
      </c>
    </row>
    <row r="385" spans="1:14" ht="49.5" customHeight="1" thickBot="1">
      <c r="A385" s="173"/>
      <c r="B385" s="6" t="str">
        <f>+B315</f>
        <v>E</v>
      </c>
      <c r="C385" s="207" t="str">
        <f>+C315</f>
        <v>ASPHALT RECONSTRUCTION:  DIPLOMAT DRIVE - LEILA AVENUE TO TEMPLETON AVENUE</v>
      </c>
      <c r="D385" s="208"/>
      <c r="E385" s="208"/>
      <c r="F385" s="209"/>
      <c r="G385" s="7" t="s">
        <v>182</v>
      </c>
      <c r="H385" s="104">
        <f>SUM(H316:H384)</f>
        <v>0</v>
      </c>
      <c r="I385" s="179" t="str">
        <f ca="1" t="shared" si="28"/>
        <v>LOCKED</v>
      </c>
      <c r="J385" s="180" t="str">
        <f t="shared" si="32"/>
        <v>ASPHALT RECONSTRUCTION: DIPLOMAT DRIVE - LEILA AVENUE TO TEMPLETON AVENUE</v>
      </c>
      <c r="K385" s="181" t="e">
        <f>MATCH(J385,'[1]Pay Items'!$K$1:$K$505,0)</f>
        <v>#N/A</v>
      </c>
      <c r="L385" s="182" t="str">
        <f ca="1" t="shared" si="29"/>
        <v>F0</v>
      </c>
      <c r="M385" s="182" t="str">
        <f ca="1" t="shared" si="30"/>
        <v>C2</v>
      </c>
      <c r="N385" s="182" t="str">
        <f ca="1" t="shared" si="31"/>
        <v>C2</v>
      </c>
    </row>
    <row r="386" spans="1:14" ht="36" customHeight="1" thickTop="1">
      <c r="A386" s="96"/>
      <c r="B386" s="18" t="s">
        <v>242</v>
      </c>
      <c r="C386" s="205" t="s">
        <v>345</v>
      </c>
      <c r="D386" s="205"/>
      <c r="E386" s="205"/>
      <c r="F386" s="205"/>
      <c r="G386" s="205"/>
      <c r="H386" s="206"/>
      <c r="I386" s="179" t="str">
        <f ca="1" t="shared" si="28"/>
        <v>LOCKED</v>
      </c>
      <c r="J386" s="180" t="str">
        <f t="shared" si="32"/>
        <v>REHABILITATION: LODGEPINE BAY - MEADOWOOD DRIVE TO MEADOWOOD DRIVE</v>
      </c>
      <c r="K386" s="181" t="e">
        <f>MATCH(J386,'[1]Pay Items'!$K$1:$K$505,0)</f>
        <v>#N/A</v>
      </c>
      <c r="L386" s="182" t="str">
        <f ca="1" t="shared" si="29"/>
        <v>F0</v>
      </c>
      <c r="M386" s="182" t="str">
        <f ca="1" t="shared" si="30"/>
        <v>F0</v>
      </c>
      <c r="N386" s="182" t="str">
        <f ca="1" t="shared" si="31"/>
        <v>F0</v>
      </c>
    </row>
    <row r="387" spans="1:14" ht="36" customHeight="1">
      <c r="A387" s="97"/>
      <c r="B387" s="83"/>
      <c r="C387" s="19" t="s">
        <v>17</v>
      </c>
      <c r="D387" s="20"/>
      <c r="E387" s="21" t="s">
        <v>2</v>
      </c>
      <c r="F387" s="21" t="s">
        <v>2</v>
      </c>
      <c r="G387" s="22" t="s">
        <v>2</v>
      </c>
      <c r="H387" s="98"/>
      <c r="I387" s="179" t="str">
        <f ca="1" t="shared" si="28"/>
        <v>LOCKED</v>
      </c>
      <c r="J387" s="180" t="str">
        <f t="shared" si="32"/>
        <v>EARTH AND BASE WORKS</v>
      </c>
      <c r="K387" s="181">
        <f>MATCH(J387,'[1]Pay Items'!$K$1:$K$505,0)</f>
        <v>3</v>
      </c>
      <c r="L387" s="182" t="str">
        <f ca="1" t="shared" si="29"/>
        <v>G</v>
      </c>
      <c r="M387" s="182" t="str">
        <f ca="1" t="shared" si="30"/>
        <v>C2</v>
      </c>
      <c r="N387" s="182" t="str">
        <f ca="1" t="shared" si="31"/>
        <v>C2</v>
      </c>
    </row>
    <row r="388" spans="1:14" ht="36" customHeight="1">
      <c r="A388" s="101" t="s">
        <v>100</v>
      </c>
      <c r="B388" s="61" t="s">
        <v>431</v>
      </c>
      <c r="C388" s="62" t="s">
        <v>101</v>
      </c>
      <c r="D388" s="63" t="s">
        <v>180</v>
      </c>
      <c r="E388" s="64" t="s">
        <v>26</v>
      </c>
      <c r="F388" s="28">
        <v>10</v>
      </c>
      <c r="G388" s="29"/>
      <c r="H388" s="30">
        <f>ROUND(G388*F388,2)</f>
        <v>0</v>
      </c>
      <c r="I388" s="179">
        <f ca="1" t="shared" si="28"/>
      </c>
      <c r="J388" s="180" t="str">
        <f t="shared" si="32"/>
        <v>A003ExcavationCW 3110-R17m³</v>
      </c>
      <c r="K388" s="181">
        <f>MATCH(J388,'[1]Pay Items'!$K$1:$K$505,0)</f>
        <v>6</v>
      </c>
      <c r="L388" s="182" t="str">
        <f ca="1" t="shared" si="29"/>
        <v>,1</v>
      </c>
      <c r="M388" s="182" t="str">
        <f ca="1" t="shared" si="30"/>
        <v>C2</v>
      </c>
      <c r="N388" s="182" t="str">
        <f ca="1" t="shared" si="31"/>
        <v>C2</v>
      </c>
    </row>
    <row r="389" spans="1:14" ht="49.5" customHeight="1">
      <c r="A389" s="78" t="s">
        <v>30</v>
      </c>
      <c r="B389" s="79" t="s">
        <v>432</v>
      </c>
      <c r="C389" s="37" t="s">
        <v>31</v>
      </c>
      <c r="D389" s="38" t="s">
        <v>180</v>
      </c>
      <c r="E389" s="39" t="s">
        <v>26</v>
      </c>
      <c r="F389" s="28">
        <v>3</v>
      </c>
      <c r="G389" s="41"/>
      <c r="H389" s="42">
        <f>ROUND(G389*F389,2)</f>
        <v>0</v>
      </c>
      <c r="I389" s="179">
        <f ca="1" t="shared" si="28"/>
      </c>
      <c r="J389" s="180" t="str">
        <f t="shared" si="32"/>
        <v>A010Supplying and Placing Base Course MaterialCW 3110-R17m³</v>
      </c>
      <c r="K389" s="181">
        <f>MATCH(J389,'[1]Pay Items'!$K$1:$K$505,0)</f>
        <v>20</v>
      </c>
      <c r="L389" s="182" t="str">
        <f ca="1" t="shared" si="29"/>
        <v>,1</v>
      </c>
      <c r="M389" s="182" t="str">
        <f ca="1" t="shared" si="30"/>
        <v>C2</v>
      </c>
      <c r="N389" s="182" t="str">
        <f ca="1" t="shared" si="31"/>
        <v>C2</v>
      </c>
    </row>
    <row r="390" spans="1:14" ht="36" customHeight="1">
      <c r="A390" s="101" t="s">
        <v>32</v>
      </c>
      <c r="B390" s="61" t="s">
        <v>433</v>
      </c>
      <c r="C390" s="62" t="s">
        <v>33</v>
      </c>
      <c r="D390" s="63" t="s">
        <v>180</v>
      </c>
      <c r="E390" s="64" t="s">
        <v>27</v>
      </c>
      <c r="F390" s="28">
        <v>250</v>
      </c>
      <c r="G390" s="29"/>
      <c r="H390" s="30">
        <f>ROUND(G390*F390,2)</f>
        <v>0</v>
      </c>
      <c r="I390" s="179">
        <f ca="1" t="shared" si="28"/>
      </c>
      <c r="J390" s="180" t="str">
        <f t="shared" si="32"/>
        <v>A012Grading of BoulevardsCW 3110-R17m²</v>
      </c>
      <c r="K390" s="181">
        <f>MATCH(J390,'[1]Pay Items'!$K$1:$K$505,0)</f>
        <v>23</v>
      </c>
      <c r="L390" s="182" t="str">
        <f ca="1" t="shared" si="29"/>
        <v>,1</v>
      </c>
      <c r="M390" s="182" t="str">
        <f ca="1" t="shared" si="30"/>
        <v>C2</v>
      </c>
      <c r="N390" s="182" t="str">
        <f ca="1" t="shared" si="31"/>
        <v>C2</v>
      </c>
    </row>
    <row r="391" spans="1:14" ht="36" customHeight="1">
      <c r="A391" s="99"/>
      <c r="B391" s="61"/>
      <c r="C391" s="66" t="s">
        <v>110</v>
      </c>
      <c r="D391" s="67"/>
      <c r="E391" s="68"/>
      <c r="F391" s="44"/>
      <c r="G391" s="43"/>
      <c r="H391" s="75"/>
      <c r="I391" s="179" t="str">
        <f aca="true" ca="1" t="shared" si="34" ref="I391:I454">IF(CELL("protect",$G391)=1,"LOCKED","")</f>
        <v>LOCKED</v>
      </c>
      <c r="J391" s="180" t="str">
        <f t="shared" si="32"/>
        <v>ROADWORKS - REMOVALS / RENEWALS</v>
      </c>
      <c r="K391" s="181" t="e">
        <f>MATCH(J391,'[1]Pay Items'!$K$1:$K$505,0)</f>
        <v>#N/A</v>
      </c>
      <c r="L391" s="182" t="str">
        <f aca="true" ca="1" t="shared" si="35" ref="L391:L454">CELL("format",$F391)</f>
        <v>F0</v>
      </c>
      <c r="M391" s="182" t="str">
        <f aca="true" ca="1" t="shared" si="36" ref="M391:M454">CELL("format",$G391)</f>
        <v>G</v>
      </c>
      <c r="N391" s="182" t="str">
        <f aca="true" ca="1" t="shared" si="37" ref="N391:N454">CELL("format",$H391)</f>
        <v>C2</v>
      </c>
    </row>
    <row r="392" spans="1:14" ht="36" customHeight="1">
      <c r="A392" s="72" t="s">
        <v>70</v>
      </c>
      <c r="B392" s="79" t="s">
        <v>434</v>
      </c>
      <c r="C392" s="37" t="s">
        <v>71</v>
      </c>
      <c r="D392" s="38" t="s">
        <v>180</v>
      </c>
      <c r="E392" s="39"/>
      <c r="F392" s="40"/>
      <c r="G392" s="43"/>
      <c r="H392" s="42"/>
      <c r="I392" s="179" t="str">
        <f ca="1" t="shared" si="34"/>
        <v>LOCKED</v>
      </c>
      <c r="J392" s="180" t="str">
        <f aca="true" t="shared" si="38" ref="J392:J455">CLEAN(CONCATENATE(TRIM($A392),TRIM($C392),IF(LEFT($D392)&lt;&gt;"E",TRIM($D392),),TRIM($E392)))</f>
        <v>B001Pavement RemovalCW 3110-R17</v>
      </c>
      <c r="K392" s="181">
        <f>MATCH(J392,'[1]Pay Items'!$K$1:$K$505,0)</f>
        <v>50</v>
      </c>
      <c r="L392" s="182" t="str">
        <f ca="1" t="shared" si="35"/>
        <v>F0</v>
      </c>
      <c r="M392" s="182" t="str">
        <f ca="1" t="shared" si="36"/>
        <v>G</v>
      </c>
      <c r="N392" s="182" t="str">
        <f ca="1" t="shared" si="37"/>
        <v>C2</v>
      </c>
    </row>
    <row r="393" spans="1:14" ht="36" customHeight="1">
      <c r="A393" s="72" t="s">
        <v>72</v>
      </c>
      <c r="B393" s="45" t="s">
        <v>28</v>
      </c>
      <c r="C393" s="37" t="s">
        <v>73</v>
      </c>
      <c r="D393" s="38" t="s">
        <v>2</v>
      </c>
      <c r="E393" s="39" t="s">
        <v>27</v>
      </c>
      <c r="F393" s="28">
        <v>170</v>
      </c>
      <c r="G393" s="41"/>
      <c r="H393" s="42">
        <f>ROUND(G393*F393,2)</f>
        <v>0</v>
      </c>
      <c r="I393" s="179">
        <f ca="1" t="shared" si="34"/>
      </c>
      <c r="J393" s="180" t="str">
        <f t="shared" si="38"/>
        <v>B002Concrete Pavementm²</v>
      </c>
      <c r="K393" s="181">
        <f>MATCH(J393,'[1]Pay Items'!$K$1:$K$505,0)</f>
        <v>51</v>
      </c>
      <c r="L393" s="182" t="str">
        <f ca="1" t="shared" si="35"/>
        <v>,1</v>
      </c>
      <c r="M393" s="182" t="str">
        <f ca="1" t="shared" si="36"/>
        <v>C2</v>
      </c>
      <c r="N393" s="182" t="str">
        <f ca="1" t="shared" si="37"/>
        <v>C2</v>
      </c>
    </row>
    <row r="394" spans="1:14" ht="36" customHeight="1">
      <c r="A394" s="72" t="s">
        <v>334</v>
      </c>
      <c r="B394" s="45" t="s">
        <v>37</v>
      </c>
      <c r="C394" s="37" t="s">
        <v>335</v>
      </c>
      <c r="D394" s="38" t="s">
        <v>2</v>
      </c>
      <c r="E394" s="39" t="s">
        <v>27</v>
      </c>
      <c r="F394" s="28">
        <v>40</v>
      </c>
      <c r="G394" s="41"/>
      <c r="H394" s="42">
        <f>ROUND(G394*F394,2)</f>
        <v>0</v>
      </c>
      <c r="I394" s="179">
        <f ca="1" t="shared" si="34"/>
      </c>
      <c r="J394" s="180" t="str">
        <f t="shared" si="38"/>
        <v>B003Asphalt Pavementm²</v>
      </c>
      <c r="K394" s="181">
        <f>MATCH(J394,'[1]Pay Items'!$K$1:$K$505,0)</f>
        <v>52</v>
      </c>
      <c r="L394" s="182" t="str">
        <f ca="1" t="shared" si="35"/>
        <v>,1</v>
      </c>
      <c r="M394" s="182" t="str">
        <f ca="1" t="shared" si="36"/>
        <v>C2</v>
      </c>
      <c r="N394" s="182" t="str">
        <f ca="1" t="shared" si="37"/>
        <v>C2</v>
      </c>
    </row>
    <row r="395" spans="1:14" ht="36" customHeight="1">
      <c r="A395" s="72" t="s">
        <v>35</v>
      </c>
      <c r="B395" s="79" t="s">
        <v>435</v>
      </c>
      <c r="C395" s="37" t="s">
        <v>36</v>
      </c>
      <c r="D395" s="38" t="s">
        <v>181</v>
      </c>
      <c r="E395" s="39"/>
      <c r="F395" s="40"/>
      <c r="G395" s="43"/>
      <c r="H395" s="42"/>
      <c r="I395" s="179" t="str">
        <f ca="1" t="shared" si="34"/>
        <v>LOCKED</v>
      </c>
      <c r="J395" s="180" t="str">
        <f t="shared" si="38"/>
        <v>B017Partial Slab PatchesCW 3230-R7</v>
      </c>
      <c r="K395" s="181">
        <f>MATCH(J395,'[1]Pay Items'!$K$1:$K$505,0)</f>
        <v>66</v>
      </c>
      <c r="L395" s="182" t="str">
        <f ca="1" t="shared" si="35"/>
        <v>F0</v>
      </c>
      <c r="M395" s="182" t="str">
        <f ca="1" t="shared" si="36"/>
        <v>G</v>
      </c>
      <c r="N395" s="182" t="str">
        <f ca="1" t="shared" si="37"/>
        <v>C2</v>
      </c>
    </row>
    <row r="396" spans="1:14" ht="36" customHeight="1">
      <c r="A396" s="72" t="s">
        <v>192</v>
      </c>
      <c r="B396" s="45" t="s">
        <v>28</v>
      </c>
      <c r="C396" s="37" t="s">
        <v>193</v>
      </c>
      <c r="D396" s="38" t="s">
        <v>2</v>
      </c>
      <c r="E396" s="39" t="s">
        <v>27</v>
      </c>
      <c r="F396" s="28">
        <v>10</v>
      </c>
      <c r="G396" s="41"/>
      <c r="H396" s="42">
        <f>ROUND(G396*F396,2)</f>
        <v>0</v>
      </c>
      <c r="I396" s="179">
        <f ca="1" t="shared" si="34"/>
      </c>
      <c r="J396" s="180" t="str">
        <f t="shared" si="38"/>
        <v>B030150 mm Concrete Pavement (Type A)m²</v>
      </c>
      <c r="K396" s="181">
        <f>MATCH(J396,'[1]Pay Items'!$K$1:$K$505,0)</f>
        <v>79</v>
      </c>
      <c r="L396" s="182" t="str">
        <f ca="1" t="shared" si="35"/>
        <v>,1</v>
      </c>
      <c r="M396" s="182" t="str">
        <f ca="1" t="shared" si="36"/>
        <v>C2</v>
      </c>
      <c r="N396" s="182" t="str">
        <f ca="1" t="shared" si="37"/>
        <v>C2</v>
      </c>
    </row>
    <row r="397" spans="1:14" ht="49.5" customHeight="1">
      <c r="A397" s="72" t="s">
        <v>252</v>
      </c>
      <c r="B397" s="79" t="s">
        <v>436</v>
      </c>
      <c r="C397" s="37" t="s">
        <v>253</v>
      </c>
      <c r="D397" s="38" t="s">
        <v>181</v>
      </c>
      <c r="E397" s="39"/>
      <c r="F397" s="40"/>
      <c r="G397" s="43"/>
      <c r="H397" s="42"/>
      <c r="I397" s="179" t="str">
        <f ca="1" t="shared" si="34"/>
        <v>LOCKED</v>
      </c>
      <c r="J397" s="180" t="str">
        <f t="shared" si="38"/>
        <v>B064-72Slab Replacement - Early Opening (72 hour)CW 3230-R7</v>
      </c>
      <c r="K397" s="181">
        <f>MATCH(J397,'[1]Pay Items'!$K$1:$K$505,0)</f>
        <v>113</v>
      </c>
      <c r="L397" s="182" t="str">
        <f ca="1" t="shared" si="35"/>
        <v>F0</v>
      </c>
      <c r="M397" s="182" t="str">
        <f ca="1" t="shared" si="36"/>
        <v>G</v>
      </c>
      <c r="N397" s="182" t="str">
        <f ca="1" t="shared" si="37"/>
        <v>C2</v>
      </c>
    </row>
    <row r="398" spans="1:14" ht="36" customHeight="1">
      <c r="A398" s="72" t="s">
        <v>336</v>
      </c>
      <c r="B398" s="45" t="s">
        <v>28</v>
      </c>
      <c r="C398" s="37" t="s">
        <v>337</v>
      </c>
      <c r="D398" s="38" t="s">
        <v>2</v>
      </c>
      <c r="E398" s="39" t="s">
        <v>27</v>
      </c>
      <c r="F398" s="28">
        <v>25</v>
      </c>
      <c r="G398" s="41"/>
      <c r="H398" s="42">
        <f>ROUND(G398*F398,2)</f>
        <v>0</v>
      </c>
      <c r="I398" s="179">
        <f ca="1" t="shared" si="34"/>
      </c>
      <c r="J398" s="180" t="str">
        <f t="shared" si="38"/>
        <v>B074-72150 mm Concrete Pavement (Reinforced)m²</v>
      </c>
      <c r="K398" s="181">
        <f>MATCH(J398,'[1]Pay Items'!$K$1:$K$505,0)</f>
        <v>123</v>
      </c>
      <c r="L398" s="182" t="str">
        <f ca="1" t="shared" si="35"/>
        <v>,1</v>
      </c>
      <c r="M398" s="182" t="str">
        <f ca="1" t="shared" si="36"/>
        <v>C2</v>
      </c>
      <c r="N398" s="182" t="str">
        <f ca="1" t="shared" si="37"/>
        <v>C2</v>
      </c>
    </row>
    <row r="399" spans="1:14" ht="36" customHeight="1">
      <c r="A399" s="72" t="s">
        <v>38</v>
      </c>
      <c r="B399" s="79" t="s">
        <v>437</v>
      </c>
      <c r="C399" s="37" t="s">
        <v>39</v>
      </c>
      <c r="D399" s="38" t="s">
        <v>181</v>
      </c>
      <c r="E399" s="39"/>
      <c r="F399" s="40"/>
      <c r="G399" s="43"/>
      <c r="H399" s="42"/>
      <c r="I399" s="179" t="str">
        <f ca="1" t="shared" si="34"/>
        <v>LOCKED</v>
      </c>
      <c r="J399" s="180" t="str">
        <f t="shared" si="38"/>
        <v>B094Drilled DowelsCW 3230-R7</v>
      </c>
      <c r="K399" s="181">
        <f>MATCH(J399,'[1]Pay Items'!$K$1:$K$505,0)</f>
        <v>145</v>
      </c>
      <c r="L399" s="182" t="str">
        <f ca="1" t="shared" si="35"/>
        <v>F0</v>
      </c>
      <c r="M399" s="182" t="str">
        <f ca="1" t="shared" si="36"/>
        <v>G</v>
      </c>
      <c r="N399" s="182" t="str">
        <f ca="1" t="shared" si="37"/>
        <v>C2</v>
      </c>
    </row>
    <row r="400" spans="1:14" ht="36" customHeight="1">
      <c r="A400" s="72" t="s">
        <v>40</v>
      </c>
      <c r="B400" s="45" t="s">
        <v>28</v>
      </c>
      <c r="C400" s="37" t="s">
        <v>41</v>
      </c>
      <c r="D400" s="38" t="s">
        <v>2</v>
      </c>
      <c r="E400" s="39" t="s">
        <v>34</v>
      </c>
      <c r="F400" s="28">
        <v>40</v>
      </c>
      <c r="G400" s="41"/>
      <c r="H400" s="42">
        <f>ROUND(G400*F400,2)</f>
        <v>0</v>
      </c>
      <c r="I400" s="179">
        <f ca="1" t="shared" si="34"/>
      </c>
      <c r="J400" s="180" t="str">
        <f t="shared" si="38"/>
        <v>B09519.1 mm Diametereach</v>
      </c>
      <c r="K400" s="181">
        <f>MATCH(J400,'[1]Pay Items'!$K$1:$K$505,0)</f>
        <v>146</v>
      </c>
      <c r="L400" s="182" t="str">
        <f ca="1" t="shared" si="35"/>
        <v>,1</v>
      </c>
      <c r="M400" s="182" t="str">
        <f ca="1" t="shared" si="36"/>
        <v>C2</v>
      </c>
      <c r="N400" s="182" t="str">
        <f ca="1" t="shared" si="37"/>
        <v>C2</v>
      </c>
    </row>
    <row r="401" spans="1:14" ht="36" customHeight="1">
      <c r="A401" s="72" t="s">
        <v>42</v>
      </c>
      <c r="B401" s="79" t="s">
        <v>438</v>
      </c>
      <c r="C401" s="37" t="s">
        <v>43</v>
      </c>
      <c r="D401" s="38" t="s">
        <v>181</v>
      </c>
      <c r="E401" s="39"/>
      <c r="F401" s="40"/>
      <c r="G401" s="43"/>
      <c r="H401" s="42"/>
      <c r="I401" s="179" t="str">
        <f ca="1" t="shared" si="34"/>
        <v>LOCKED</v>
      </c>
      <c r="J401" s="180" t="str">
        <f t="shared" si="38"/>
        <v>B097Drilled Tie BarsCW 3230-R7</v>
      </c>
      <c r="K401" s="181">
        <f>MATCH(J401,'[1]Pay Items'!$K$1:$K$505,0)</f>
        <v>148</v>
      </c>
      <c r="L401" s="182" t="str">
        <f ca="1" t="shared" si="35"/>
        <v>F0</v>
      </c>
      <c r="M401" s="182" t="str">
        <f ca="1" t="shared" si="36"/>
        <v>G</v>
      </c>
      <c r="N401" s="182" t="str">
        <f ca="1" t="shared" si="37"/>
        <v>C2</v>
      </c>
    </row>
    <row r="402" spans="1:14" ht="36" customHeight="1">
      <c r="A402" s="72" t="s">
        <v>44</v>
      </c>
      <c r="B402" s="45" t="s">
        <v>28</v>
      </c>
      <c r="C402" s="37" t="s">
        <v>45</v>
      </c>
      <c r="D402" s="38" t="s">
        <v>2</v>
      </c>
      <c r="E402" s="39" t="s">
        <v>34</v>
      </c>
      <c r="F402" s="28">
        <v>70</v>
      </c>
      <c r="G402" s="41"/>
      <c r="H402" s="42">
        <f>ROUND(G402*F402,2)</f>
        <v>0</v>
      </c>
      <c r="I402" s="179">
        <f ca="1" t="shared" si="34"/>
      </c>
      <c r="J402" s="180" t="str">
        <f t="shared" si="38"/>
        <v>B09820 M Deformed Tie Bareach</v>
      </c>
      <c r="K402" s="181">
        <f>MATCH(J402,'[1]Pay Items'!$K$1:$K$505,0)</f>
        <v>149</v>
      </c>
      <c r="L402" s="182" t="str">
        <f ca="1" t="shared" si="35"/>
        <v>,1</v>
      </c>
      <c r="M402" s="182" t="str">
        <f ca="1" t="shared" si="36"/>
        <v>C2</v>
      </c>
      <c r="N402" s="182" t="str">
        <f ca="1" t="shared" si="37"/>
        <v>C2</v>
      </c>
    </row>
    <row r="403" spans="1:14" ht="36" customHeight="1">
      <c r="A403" s="72" t="s">
        <v>121</v>
      </c>
      <c r="B403" s="79" t="s">
        <v>439</v>
      </c>
      <c r="C403" s="37" t="s">
        <v>122</v>
      </c>
      <c r="D403" s="38" t="s">
        <v>232</v>
      </c>
      <c r="E403" s="39" t="s">
        <v>27</v>
      </c>
      <c r="F403" s="28">
        <v>5</v>
      </c>
      <c r="G403" s="41"/>
      <c r="H403" s="42">
        <f>ROUND(G403*F403,2)</f>
        <v>0</v>
      </c>
      <c r="I403" s="179">
        <f ca="1" t="shared" si="34"/>
      </c>
      <c r="J403" s="180" t="str">
        <f t="shared" si="38"/>
        <v>B124Adjustment of Precast Sidewalk BlocksCW 3235-R9m²</v>
      </c>
      <c r="K403" s="181">
        <f>MATCH(J403,'[1]Pay Items'!$K$1:$K$505,0)</f>
        <v>181</v>
      </c>
      <c r="L403" s="182" t="str">
        <f ca="1" t="shared" si="35"/>
        <v>,1</v>
      </c>
      <c r="M403" s="182" t="str">
        <f ca="1" t="shared" si="36"/>
        <v>C2</v>
      </c>
      <c r="N403" s="182" t="str">
        <f ca="1" t="shared" si="37"/>
        <v>C2</v>
      </c>
    </row>
    <row r="404" spans="1:14" ht="36" customHeight="1">
      <c r="A404" s="72" t="s">
        <v>123</v>
      </c>
      <c r="B404" s="79" t="s">
        <v>440</v>
      </c>
      <c r="C404" s="37" t="s">
        <v>254</v>
      </c>
      <c r="D404" s="38" t="s">
        <v>232</v>
      </c>
      <c r="E404" s="39" t="s">
        <v>27</v>
      </c>
      <c r="F404" s="28">
        <v>5</v>
      </c>
      <c r="G404" s="41"/>
      <c r="H404" s="42">
        <f>ROUND(G404*F404,2)</f>
        <v>0</v>
      </c>
      <c r="I404" s="179">
        <f ca="1" t="shared" si="34"/>
      </c>
      <c r="J404" s="180" t="str">
        <f t="shared" si="38"/>
        <v>B125Supply of Precast Sidewalk BlocksCW 3235-R9m²</v>
      </c>
      <c r="K404" s="181">
        <f>MATCH(J404,'[1]Pay Items'!$K$1:$K$505,0)</f>
        <v>182</v>
      </c>
      <c r="L404" s="182" t="str">
        <f ca="1" t="shared" si="35"/>
        <v>,1</v>
      </c>
      <c r="M404" s="182" t="str">
        <f ca="1" t="shared" si="36"/>
        <v>C2</v>
      </c>
      <c r="N404" s="182" t="str">
        <f ca="1" t="shared" si="37"/>
        <v>C2</v>
      </c>
    </row>
    <row r="405" spans="1:14" ht="36" customHeight="1">
      <c r="A405" s="72" t="s">
        <v>126</v>
      </c>
      <c r="B405" s="79" t="s">
        <v>441</v>
      </c>
      <c r="C405" s="37" t="s">
        <v>50</v>
      </c>
      <c r="D405" s="38" t="s">
        <v>273</v>
      </c>
      <c r="E405" s="39"/>
      <c r="F405" s="40"/>
      <c r="G405" s="43"/>
      <c r="H405" s="42"/>
      <c r="I405" s="179" t="str">
        <f ca="1" t="shared" si="34"/>
        <v>LOCKED</v>
      </c>
      <c r="J405" s="180" t="str">
        <f t="shared" si="38"/>
        <v>B154rlConcrete Curb RenewalCW 3240-R10</v>
      </c>
      <c r="K405" s="181">
        <f>MATCH(J405,'[1]Pay Items'!$K$1:$K$505,0)</f>
        <v>217</v>
      </c>
      <c r="L405" s="182" t="str">
        <f ca="1" t="shared" si="35"/>
        <v>F0</v>
      </c>
      <c r="M405" s="182" t="str">
        <f ca="1" t="shared" si="36"/>
        <v>G</v>
      </c>
      <c r="N405" s="182" t="str">
        <f ca="1" t="shared" si="37"/>
        <v>C2</v>
      </c>
    </row>
    <row r="406" spans="1:14" ht="36" customHeight="1">
      <c r="A406" s="72" t="s">
        <v>186</v>
      </c>
      <c r="B406" s="45" t="s">
        <v>28</v>
      </c>
      <c r="C406" s="37" t="s">
        <v>374</v>
      </c>
      <c r="D406" s="38" t="s">
        <v>188</v>
      </c>
      <c r="E406" s="39"/>
      <c r="F406" s="40"/>
      <c r="G406" s="42"/>
      <c r="H406" s="42"/>
      <c r="I406" s="179" t="str">
        <f ca="1" t="shared" si="34"/>
        <v>LOCKED</v>
      </c>
      <c r="J406" s="180" t="str">
        <f t="shared" si="38"/>
        <v>B155rlBarrier (100 mm reveal ht, Dowelled)SD-205,SD-206A</v>
      </c>
      <c r="K406" s="181" t="e">
        <f>MATCH(J406,'[1]Pay Items'!$K$1:$K$505,0)</f>
        <v>#N/A</v>
      </c>
      <c r="L406" s="182" t="str">
        <f ca="1" t="shared" si="35"/>
        <v>F0</v>
      </c>
      <c r="M406" s="182" t="str">
        <f ca="1" t="shared" si="36"/>
        <v>C2</v>
      </c>
      <c r="N406" s="182" t="str">
        <f ca="1" t="shared" si="37"/>
        <v>C2</v>
      </c>
    </row>
    <row r="407" spans="1:14" ht="36" customHeight="1">
      <c r="A407" s="140" t="s">
        <v>338</v>
      </c>
      <c r="B407" s="147" t="s">
        <v>115</v>
      </c>
      <c r="C407" s="142" t="s">
        <v>339</v>
      </c>
      <c r="D407" s="143"/>
      <c r="E407" s="144" t="s">
        <v>48</v>
      </c>
      <c r="F407" s="154">
        <v>10</v>
      </c>
      <c r="G407" s="148"/>
      <c r="H407" s="149">
        <f>ROUND(G407*F407,2)</f>
        <v>0</v>
      </c>
      <c r="I407" s="179">
        <f ca="1" t="shared" si="34"/>
      </c>
      <c r="J407" s="180" t="str">
        <f t="shared" si="38"/>
        <v>B156rlLess than 3 mm</v>
      </c>
      <c r="K407" s="181">
        <f>MATCH(J407,'[1]Pay Items'!$K$1:$K$505,0)</f>
        <v>219</v>
      </c>
      <c r="L407" s="182" t="str">
        <f ca="1" t="shared" si="35"/>
        <v>,1</v>
      </c>
      <c r="M407" s="182" t="str">
        <f ca="1" t="shared" si="36"/>
        <v>C2</v>
      </c>
      <c r="N407" s="182" t="str">
        <f ca="1" t="shared" si="37"/>
        <v>C2</v>
      </c>
    </row>
    <row r="408" spans="1:14" ht="49.5" customHeight="1">
      <c r="A408" s="72"/>
      <c r="B408" s="45"/>
      <c r="C408" s="66" t="s">
        <v>403</v>
      </c>
      <c r="D408" s="38"/>
      <c r="E408" s="39"/>
      <c r="F408" s="44"/>
      <c r="G408" s="43"/>
      <c r="H408" s="75"/>
      <c r="I408" s="179" t="str">
        <f ca="1" t="shared" si="34"/>
        <v>LOCKED</v>
      </c>
      <c r="J408" s="180" t="str">
        <f t="shared" si="38"/>
        <v>ROADWORKS - REMOVALS / RENEWALS (Cont'd)</v>
      </c>
      <c r="K408" s="181" t="e">
        <f>MATCH(J408,'[1]Pay Items'!$K$1:$K$505,0)</f>
        <v>#N/A</v>
      </c>
      <c r="L408" s="182" t="str">
        <f ca="1" t="shared" si="35"/>
        <v>F0</v>
      </c>
      <c r="M408" s="182" t="str">
        <f ca="1" t="shared" si="36"/>
        <v>G</v>
      </c>
      <c r="N408" s="182" t="str">
        <f ca="1" t="shared" si="37"/>
        <v>C2</v>
      </c>
    </row>
    <row r="409" spans="1:14" ht="36" customHeight="1">
      <c r="A409" s="72" t="s">
        <v>189</v>
      </c>
      <c r="B409" s="45" t="s">
        <v>183</v>
      </c>
      <c r="C409" s="37" t="s">
        <v>190</v>
      </c>
      <c r="D409" s="38"/>
      <c r="E409" s="39" t="s">
        <v>48</v>
      </c>
      <c r="F409" s="28">
        <v>40</v>
      </c>
      <c r="G409" s="41"/>
      <c r="H409" s="42">
        <f>ROUND(G409*F409,2)</f>
        <v>0</v>
      </c>
      <c r="I409" s="179">
        <f ca="1" t="shared" si="34"/>
      </c>
      <c r="J409" s="180" t="str">
        <f t="shared" si="38"/>
        <v>B157rl3 m to 30 mm</v>
      </c>
      <c r="K409" s="181">
        <f>MATCH(J409,'[1]Pay Items'!$K$1:$K$505,0)</f>
        <v>220</v>
      </c>
      <c r="L409" s="182" t="str">
        <f ca="1" t="shared" si="35"/>
        <v>,1</v>
      </c>
      <c r="M409" s="182" t="str">
        <f ca="1" t="shared" si="36"/>
        <v>C2</v>
      </c>
      <c r="N409" s="182" t="str">
        <f ca="1" t="shared" si="37"/>
        <v>C2</v>
      </c>
    </row>
    <row r="410" spans="1:14" ht="36" customHeight="1">
      <c r="A410" s="72" t="s">
        <v>184</v>
      </c>
      <c r="B410" s="79" t="s">
        <v>442</v>
      </c>
      <c r="C410" s="37" t="s">
        <v>185</v>
      </c>
      <c r="D410" s="38" t="s">
        <v>273</v>
      </c>
      <c r="E410" s="39"/>
      <c r="F410" s="40"/>
      <c r="G410" s="43"/>
      <c r="H410" s="42"/>
      <c r="I410" s="179" t="str">
        <f ca="1" t="shared" si="34"/>
        <v>LOCKED</v>
      </c>
      <c r="J410" s="180" t="str">
        <f t="shared" si="38"/>
        <v>B135iConcrete Curb InstallationCW 3240-R10</v>
      </c>
      <c r="K410" s="181">
        <f>MATCH(J410,'[1]Pay Items'!$K$1:$K$505,0)</f>
        <v>193</v>
      </c>
      <c r="L410" s="182" t="str">
        <f ca="1" t="shared" si="35"/>
        <v>F0</v>
      </c>
      <c r="M410" s="182" t="str">
        <f ca="1" t="shared" si="36"/>
        <v>G</v>
      </c>
      <c r="N410" s="182" t="str">
        <f ca="1" t="shared" si="37"/>
        <v>C2</v>
      </c>
    </row>
    <row r="411" spans="1:14" ht="36" customHeight="1">
      <c r="A411" s="72" t="s">
        <v>341</v>
      </c>
      <c r="B411" s="45" t="s">
        <v>28</v>
      </c>
      <c r="C411" s="37" t="s">
        <v>187</v>
      </c>
      <c r="D411" s="38" t="s">
        <v>342</v>
      </c>
      <c r="E411" s="39" t="s">
        <v>48</v>
      </c>
      <c r="F411" s="28">
        <v>15</v>
      </c>
      <c r="G411" s="41"/>
      <c r="H411" s="42">
        <f>ROUND(G411*F411,2)</f>
        <v>0</v>
      </c>
      <c r="I411" s="179">
        <f ca="1" t="shared" si="34"/>
      </c>
      <c r="J411" s="180" t="str">
        <f t="shared" si="38"/>
        <v>B136iBarrier (150 mm reveal ht, Dowelled)SD-205m</v>
      </c>
      <c r="K411" s="181" t="e">
        <f>MATCH(J411,'[1]Pay Items'!$K$1:$K$505,0)</f>
        <v>#N/A</v>
      </c>
      <c r="L411" s="182" t="str">
        <f ca="1" t="shared" si="35"/>
        <v>,1</v>
      </c>
      <c r="M411" s="182" t="str">
        <f ca="1" t="shared" si="36"/>
        <v>C2</v>
      </c>
      <c r="N411" s="182" t="str">
        <f ca="1" t="shared" si="37"/>
        <v>C2</v>
      </c>
    </row>
    <row r="412" spans="1:14" ht="36" customHeight="1">
      <c r="A412" s="72" t="s">
        <v>126</v>
      </c>
      <c r="B412" s="79" t="s">
        <v>443</v>
      </c>
      <c r="C412" s="37" t="s">
        <v>50</v>
      </c>
      <c r="D412" s="38" t="s">
        <v>273</v>
      </c>
      <c r="E412" s="39"/>
      <c r="F412" s="40"/>
      <c r="G412" s="43"/>
      <c r="H412" s="42"/>
      <c r="I412" s="179" t="str">
        <f ca="1" t="shared" si="34"/>
        <v>LOCKED</v>
      </c>
      <c r="J412" s="180" t="str">
        <f t="shared" si="38"/>
        <v>B154rlConcrete Curb RenewalCW 3240-R10</v>
      </c>
      <c r="K412" s="181">
        <f>MATCH(J412,'[1]Pay Items'!$K$1:$K$505,0)</f>
        <v>217</v>
      </c>
      <c r="L412" s="182" t="str">
        <f ca="1" t="shared" si="35"/>
        <v>F0</v>
      </c>
      <c r="M412" s="182" t="str">
        <f ca="1" t="shared" si="36"/>
        <v>G</v>
      </c>
      <c r="N412" s="182" t="str">
        <f ca="1" t="shared" si="37"/>
        <v>C2</v>
      </c>
    </row>
    <row r="413" spans="1:14" ht="36" customHeight="1">
      <c r="A413" s="72" t="s">
        <v>186</v>
      </c>
      <c r="B413" s="79" t="s">
        <v>28</v>
      </c>
      <c r="C413" s="37" t="s">
        <v>187</v>
      </c>
      <c r="D413" s="38" t="s">
        <v>188</v>
      </c>
      <c r="E413" s="39"/>
      <c r="F413" s="40"/>
      <c r="G413" s="42"/>
      <c r="H413" s="42"/>
      <c r="I413" s="179" t="str">
        <f ca="1" t="shared" si="34"/>
        <v>LOCKED</v>
      </c>
      <c r="J413" s="180" t="str">
        <f t="shared" si="38"/>
        <v>B155rlBarrier (150 mm reveal ht, Dowelled)SD-205,SD-206A</v>
      </c>
      <c r="K413" s="181" t="e">
        <f>MATCH(J413,'[1]Pay Items'!$K$1:$K$505,0)</f>
        <v>#N/A</v>
      </c>
      <c r="L413" s="182" t="str">
        <f ca="1" t="shared" si="35"/>
        <v>F0</v>
      </c>
      <c r="M413" s="182" t="str">
        <f ca="1" t="shared" si="36"/>
        <v>C2</v>
      </c>
      <c r="N413" s="182" t="str">
        <f ca="1" t="shared" si="37"/>
        <v>C2</v>
      </c>
    </row>
    <row r="414" spans="1:14" ht="36" customHeight="1">
      <c r="A414" s="72" t="s">
        <v>189</v>
      </c>
      <c r="B414" s="45" t="s">
        <v>115</v>
      </c>
      <c r="C414" s="37" t="s">
        <v>190</v>
      </c>
      <c r="D414" s="38"/>
      <c r="E414" s="39" t="s">
        <v>48</v>
      </c>
      <c r="F414" s="28">
        <v>60</v>
      </c>
      <c r="G414" s="41"/>
      <c r="H414" s="42">
        <f>ROUND(G414*F414,2)</f>
        <v>0</v>
      </c>
      <c r="I414" s="179">
        <f ca="1" t="shared" si="34"/>
      </c>
      <c r="J414" s="180" t="str">
        <f t="shared" si="38"/>
        <v>B157rl3 m to 30 mm</v>
      </c>
      <c r="K414" s="181">
        <f>MATCH(J414,'[1]Pay Items'!$K$1:$K$505,0)</f>
        <v>220</v>
      </c>
      <c r="L414" s="182" t="str">
        <f ca="1" t="shared" si="35"/>
        <v>,1</v>
      </c>
      <c r="M414" s="182" t="str">
        <f ca="1" t="shared" si="36"/>
        <v>C2</v>
      </c>
      <c r="N414" s="182" t="str">
        <f ca="1" t="shared" si="37"/>
        <v>C2</v>
      </c>
    </row>
    <row r="415" spans="1:14" ht="36" customHeight="1">
      <c r="A415" s="72" t="s">
        <v>52</v>
      </c>
      <c r="B415" s="79" t="s">
        <v>444</v>
      </c>
      <c r="C415" s="37" t="s">
        <v>53</v>
      </c>
      <c r="D415" s="38" t="s">
        <v>288</v>
      </c>
      <c r="E415" s="105"/>
      <c r="F415" s="40"/>
      <c r="G415" s="43"/>
      <c r="H415" s="42"/>
      <c r="I415" s="179" t="str">
        <f ca="1" t="shared" si="34"/>
        <v>LOCKED</v>
      </c>
      <c r="J415" s="180" t="str">
        <f t="shared" si="38"/>
        <v>B190Construction of Asphaltic Concrete OverlayCW 3410-R9</v>
      </c>
      <c r="K415" s="181">
        <f>MATCH(J415,'[1]Pay Items'!$K$1:$K$505,0)</f>
        <v>258</v>
      </c>
      <c r="L415" s="182" t="str">
        <f ca="1" t="shared" si="35"/>
        <v>F0</v>
      </c>
      <c r="M415" s="182" t="str">
        <f ca="1" t="shared" si="36"/>
        <v>G</v>
      </c>
      <c r="N415" s="182" t="str">
        <f ca="1" t="shared" si="37"/>
        <v>C2</v>
      </c>
    </row>
    <row r="416" spans="1:14" ht="36" customHeight="1">
      <c r="A416" s="72" t="s">
        <v>54</v>
      </c>
      <c r="B416" s="45" t="s">
        <v>28</v>
      </c>
      <c r="C416" s="37" t="s">
        <v>55</v>
      </c>
      <c r="D416" s="38"/>
      <c r="E416" s="39"/>
      <c r="F416" s="40"/>
      <c r="G416" s="43"/>
      <c r="H416" s="42"/>
      <c r="I416" s="179" t="str">
        <f ca="1" t="shared" si="34"/>
        <v>LOCKED</v>
      </c>
      <c r="J416" s="180" t="str">
        <f t="shared" si="38"/>
        <v>B191Main Line Paving</v>
      </c>
      <c r="K416" s="181">
        <f>MATCH(J416,'[1]Pay Items'!$K$1:$K$505,0)</f>
        <v>259</v>
      </c>
      <c r="L416" s="182" t="str">
        <f ca="1" t="shared" si="35"/>
        <v>F0</v>
      </c>
      <c r="M416" s="182" t="str">
        <f ca="1" t="shared" si="36"/>
        <v>G</v>
      </c>
      <c r="N416" s="182" t="str">
        <f ca="1" t="shared" si="37"/>
        <v>C2</v>
      </c>
    </row>
    <row r="417" spans="1:14" ht="36" customHeight="1">
      <c r="A417" s="72" t="s">
        <v>56</v>
      </c>
      <c r="B417" s="45" t="s">
        <v>115</v>
      </c>
      <c r="C417" s="37" t="s">
        <v>142</v>
      </c>
      <c r="D417" s="38"/>
      <c r="E417" s="39" t="s">
        <v>29</v>
      </c>
      <c r="F417" s="28">
        <v>265</v>
      </c>
      <c r="G417" s="41"/>
      <c r="H417" s="42">
        <f>ROUND(G417*F417,2)</f>
        <v>0</v>
      </c>
      <c r="I417" s="179">
        <f ca="1" t="shared" si="34"/>
      </c>
      <c r="J417" s="180" t="str">
        <f t="shared" si="38"/>
        <v>B193Type IAtonne</v>
      </c>
      <c r="K417" s="181">
        <f>MATCH(J417,'[1]Pay Items'!$K$1:$K$505,0)</f>
        <v>260</v>
      </c>
      <c r="L417" s="182" t="str">
        <f ca="1" t="shared" si="35"/>
        <v>,1</v>
      </c>
      <c r="M417" s="182" t="str">
        <f ca="1" t="shared" si="36"/>
        <v>C2</v>
      </c>
      <c r="N417" s="182" t="str">
        <f ca="1" t="shared" si="37"/>
        <v>C2</v>
      </c>
    </row>
    <row r="418" spans="1:14" ht="36" customHeight="1">
      <c r="A418" s="72" t="s">
        <v>74</v>
      </c>
      <c r="B418" s="45" t="s">
        <v>37</v>
      </c>
      <c r="C418" s="37" t="s">
        <v>75</v>
      </c>
      <c r="D418" s="38"/>
      <c r="E418" s="39"/>
      <c r="F418" s="40"/>
      <c r="G418" s="43"/>
      <c r="H418" s="42"/>
      <c r="I418" s="179" t="str">
        <f ca="1" t="shared" si="34"/>
        <v>LOCKED</v>
      </c>
      <c r="J418" s="180" t="str">
        <f t="shared" si="38"/>
        <v>B194Tie-ins and Approaches</v>
      </c>
      <c r="K418" s="181">
        <f>MATCH(J418,'[1]Pay Items'!$K$1:$K$505,0)</f>
        <v>262</v>
      </c>
      <c r="L418" s="182" t="str">
        <f ca="1" t="shared" si="35"/>
        <v>F0</v>
      </c>
      <c r="M418" s="182" t="str">
        <f ca="1" t="shared" si="36"/>
        <v>G</v>
      </c>
      <c r="N418" s="182" t="str">
        <f ca="1" t="shared" si="37"/>
        <v>C2</v>
      </c>
    </row>
    <row r="419" spans="1:14" ht="36" customHeight="1">
      <c r="A419" s="72" t="s">
        <v>76</v>
      </c>
      <c r="B419" s="45" t="s">
        <v>115</v>
      </c>
      <c r="C419" s="37" t="s">
        <v>142</v>
      </c>
      <c r="D419" s="38"/>
      <c r="E419" s="39" t="s">
        <v>29</v>
      </c>
      <c r="F419" s="28">
        <v>35</v>
      </c>
      <c r="G419" s="41"/>
      <c r="H419" s="42">
        <f>ROUND(G419*F419,2)</f>
        <v>0</v>
      </c>
      <c r="I419" s="179">
        <f ca="1" t="shared" si="34"/>
      </c>
      <c r="J419" s="180" t="str">
        <f t="shared" si="38"/>
        <v>B195Type IAtonne</v>
      </c>
      <c r="K419" s="181">
        <f>MATCH(J419,'[1]Pay Items'!$K$1:$K$505,0)</f>
        <v>263</v>
      </c>
      <c r="L419" s="182" t="str">
        <f ca="1" t="shared" si="35"/>
        <v>,1</v>
      </c>
      <c r="M419" s="182" t="str">
        <f ca="1" t="shared" si="36"/>
        <v>C2</v>
      </c>
      <c r="N419" s="182" t="str">
        <f ca="1" t="shared" si="37"/>
        <v>C2</v>
      </c>
    </row>
    <row r="420" spans="1:14" ht="36" customHeight="1">
      <c r="A420" s="72" t="s">
        <v>83</v>
      </c>
      <c r="B420" s="79" t="s">
        <v>445</v>
      </c>
      <c r="C420" s="37" t="s">
        <v>84</v>
      </c>
      <c r="D420" s="38" t="s">
        <v>621</v>
      </c>
      <c r="E420" s="39" t="s">
        <v>27</v>
      </c>
      <c r="F420" s="28">
        <v>620</v>
      </c>
      <c r="G420" s="41"/>
      <c r="H420" s="42">
        <f>ROUND(G420*F420,2)</f>
        <v>0</v>
      </c>
      <c r="I420" s="179">
        <f ca="1" t="shared" si="34"/>
      </c>
      <c r="J420" s="180" t="str">
        <f t="shared" si="38"/>
        <v>B206Pavement Repair Fabricm²</v>
      </c>
      <c r="K420" s="181">
        <f>MATCH(J420,'[1]Pay Items'!$K$1:$K$505,0)</f>
        <v>274</v>
      </c>
      <c r="L420" s="182" t="str">
        <f ca="1" t="shared" si="35"/>
        <v>,1</v>
      </c>
      <c r="M420" s="182" t="str">
        <f ca="1" t="shared" si="36"/>
        <v>C2</v>
      </c>
      <c r="N420" s="182" t="str">
        <f ca="1" t="shared" si="37"/>
        <v>C2</v>
      </c>
    </row>
    <row r="421" spans="1:14" ht="36" customHeight="1">
      <c r="A421" s="166"/>
      <c r="B421" s="79"/>
      <c r="C421" s="117" t="s">
        <v>132</v>
      </c>
      <c r="D421" s="38"/>
      <c r="E421" s="39"/>
      <c r="F421" s="44"/>
      <c r="G421" s="43"/>
      <c r="H421" s="75"/>
      <c r="I421" s="179" t="str">
        <f ca="1" t="shared" si="34"/>
        <v>LOCKED</v>
      </c>
      <c r="J421" s="180" t="str">
        <f t="shared" si="38"/>
        <v>ROADWORK - NEW CONSTRUCTION</v>
      </c>
      <c r="K421" s="181">
        <f>MATCH(J421,'[1]Pay Items'!$K$1:$K$505,0)</f>
        <v>282</v>
      </c>
      <c r="L421" s="182" t="str">
        <f ca="1" t="shared" si="35"/>
        <v>F0</v>
      </c>
      <c r="M421" s="182" t="str">
        <f ca="1" t="shared" si="36"/>
        <v>G</v>
      </c>
      <c r="N421" s="182" t="str">
        <f ca="1" t="shared" si="37"/>
        <v>C2</v>
      </c>
    </row>
    <row r="422" spans="1:14" ht="49.5" customHeight="1">
      <c r="A422" s="71" t="s">
        <v>209</v>
      </c>
      <c r="B422" s="79" t="s">
        <v>446</v>
      </c>
      <c r="C422" s="37" t="s">
        <v>210</v>
      </c>
      <c r="D422" s="38" t="s">
        <v>2</v>
      </c>
      <c r="E422" s="39" t="s">
        <v>27</v>
      </c>
      <c r="F422" s="28">
        <v>170</v>
      </c>
      <c r="G422" s="41"/>
      <c r="H422" s="42">
        <f>ROUND(G422*F422,2)</f>
        <v>0</v>
      </c>
      <c r="I422" s="179">
        <f ca="1" t="shared" si="34"/>
      </c>
      <c r="J422" s="180" t="str">
        <f t="shared" si="38"/>
        <v>C011Construction of 150 mm Concrete Pavement (Reinforced)m²</v>
      </c>
      <c r="K422" s="181">
        <f>MATCH(J422,'[1]Pay Items'!$K$1:$K$505,0)</f>
        <v>293</v>
      </c>
      <c r="L422" s="182" t="str">
        <f ca="1" t="shared" si="35"/>
        <v>,1</v>
      </c>
      <c r="M422" s="182" t="str">
        <f ca="1" t="shared" si="36"/>
        <v>C2</v>
      </c>
      <c r="N422" s="182" t="str">
        <f ca="1" t="shared" si="37"/>
        <v>C2</v>
      </c>
    </row>
    <row r="423" spans="1:14" ht="36" customHeight="1">
      <c r="A423" s="71" t="s">
        <v>216</v>
      </c>
      <c r="B423" s="79" t="s">
        <v>447</v>
      </c>
      <c r="C423" s="37" t="s">
        <v>639</v>
      </c>
      <c r="D423" s="38" t="s">
        <v>51</v>
      </c>
      <c r="E423" s="39" t="s">
        <v>48</v>
      </c>
      <c r="F423" s="28">
        <v>30</v>
      </c>
      <c r="G423" s="41"/>
      <c r="H423" s="42">
        <f>ROUND(G423*F423,2)</f>
        <v>0</v>
      </c>
      <c r="I423" s="179">
        <f ca="1" t="shared" si="34"/>
      </c>
      <c r="J423" s="180" t="str">
        <f t="shared" si="38"/>
        <v>C034Construction of Barrier (150 mm reveal ht, Separate)SD-203Am</v>
      </c>
      <c r="K423" s="181" t="e">
        <f>MATCH(J423,'[1]Pay Items'!$K$1:$K$505,0)</f>
        <v>#N/A</v>
      </c>
      <c r="L423" s="182" t="str">
        <f ca="1" t="shared" si="35"/>
        <v>,1</v>
      </c>
      <c r="M423" s="182" t="str">
        <f ca="1" t="shared" si="36"/>
        <v>C2</v>
      </c>
      <c r="N423" s="182" t="str">
        <f ca="1" t="shared" si="37"/>
        <v>C2</v>
      </c>
    </row>
    <row r="424" spans="1:14" ht="36" customHeight="1">
      <c r="A424" s="100"/>
      <c r="B424" s="61"/>
      <c r="C424" s="66" t="s">
        <v>18</v>
      </c>
      <c r="D424" s="63"/>
      <c r="E424" s="64"/>
      <c r="F424" s="28"/>
      <c r="G424" s="30"/>
      <c r="H424" s="30"/>
      <c r="I424" s="179" t="str">
        <f ca="1" t="shared" si="34"/>
        <v>LOCKED</v>
      </c>
      <c r="J424" s="180" t="str">
        <f t="shared" si="38"/>
        <v>JOINT AND CRACK SEALING</v>
      </c>
      <c r="K424" s="181">
        <f>MATCH(J424,'[1]Pay Items'!$K$1:$K$505,0)</f>
        <v>353</v>
      </c>
      <c r="L424" s="182" t="str">
        <f ca="1" t="shared" si="35"/>
        <v>,1</v>
      </c>
      <c r="M424" s="182" t="str">
        <f ca="1" t="shared" si="36"/>
        <v>C2</v>
      </c>
      <c r="N424" s="182" t="str">
        <f ca="1" t="shared" si="37"/>
        <v>C2</v>
      </c>
    </row>
    <row r="425" spans="1:14" ht="49.5" customHeight="1">
      <c r="A425" s="71" t="s">
        <v>602</v>
      </c>
      <c r="B425" s="79" t="s">
        <v>604</v>
      </c>
      <c r="C425" s="37" t="s">
        <v>603</v>
      </c>
      <c r="D425" s="38" t="s">
        <v>191</v>
      </c>
      <c r="E425" s="39" t="s">
        <v>48</v>
      </c>
      <c r="F425" s="28">
        <v>75</v>
      </c>
      <c r="G425" s="41"/>
      <c r="H425" s="42">
        <f>ROUND(G425*F425,2)</f>
        <v>0</v>
      </c>
      <c r="I425" s="179">
        <f ca="1" t="shared" si="34"/>
      </c>
      <c r="J425" s="180" t="str">
        <f t="shared" si="38"/>
        <v>D005Longitudinal Joint &amp; Crack Filling ( &gt; 25 mm in width )CW 3250-R7m</v>
      </c>
      <c r="K425" s="181">
        <f>MATCH(J425,'[1]Pay Items'!$K$1:$K$505,0)</f>
        <v>358</v>
      </c>
      <c r="L425" s="182" t="str">
        <f ca="1" t="shared" si="35"/>
        <v>,1</v>
      </c>
      <c r="M425" s="182" t="str">
        <f ca="1" t="shared" si="36"/>
        <v>C2</v>
      </c>
      <c r="N425" s="182" t="str">
        <f ca="1" t="shared" si="37"/>
        <v>C2</v>
      </c>
    </row>
    <row r="426" spans="1:14" ht="36" customHeight="1">
      <c r="A426" s="101" t="s">
        <v>59</v>
      </c>
      <c r="B426" s="61" t="s">
        <v>605</v>
      </c>
      <c r="C426" s="62" t="s">
        <v>60</v>
      </c>
      <c r="D426" s="63" t="s">
        <v>191</v>
      </c>
      <c r="E426" s="64" t="s">
        <v>48</v>
      </c>
      <c r="F426" s="28">
        <v>400</v>
      </c>
      <c r="G426" s="29"/>
      <c r="H426" s="30">
        <f>ROUND(G426*F426,2)</f>
        <v>0</v>
      </c>
      <c r="I426" s="179">
        <f ca="1" t="shared" si="34"/>
      </c>
      <c r="J426" s="180" t="str">
        <f t="shared" si="38"/>
        <v>D006Reflective Crack MaintenanceCW 3250-R7m</v>
      </c>
      <c r="K426" s="181">
        <f>MATCH(J426,'[1]Pay Items'!$K$1:$K$505,0)</f>
        <v>359</v>
      </c>
      <c r="L426" s="182" t="str">
        <f ca="1" t="shared" si="35"/>
        <v>,1</v>
      </c>
      <c r="M426" s="182" t="str">
        <f ca="1" t="shared" si="36"/>
        <v>C2</v>
      </c>
      <c r="N426" s="182" t="str">
        <f ca="1" t="shared" si="37"/>
        <v>C2</v>
      </c>
    </row>
    <row r="427" spans="1:14" ht="49.5" customHeight="1">
      <c r="A427" s="100"/>
      <c r="B427" s="61"/>
      <c r="C427" s="66" t="s">
        <v>19</v>
      </c>
      <c r="D427" s="63"/>
      <c r="E427" s="64"/>
      <c r="F427" s="44"/>
      <c r="G427" s="43"/>
      <c r="H427" s="75"/>
      <c r="I427" s="179" t="str">
        <f ca="1" t="shared" si="34"/>
        <v>LOCKED</v>
      </c>
      <c r="J427" s="180" t="str">
        <f t="shared" si="38"/>
        <v>ASSOCIATED DRAINAGE AND UNDERGROUND WORKS</v>
      </c>
      <c r="K427" s="181">
        <f>MATCH(J427,'[1]Pay Items'!$K$1:$K$505,0)</f>
        <v>361</v>
      </c>
      <c r="L427" s="182" t="str">
        <f ca="1" t="shared" si="35"/>
        <v>F0</v>
      </c>
      <c r="M427" s="182" t="str">
        <f ca="1" t="shared" si="36"/>
        <v>G</v>
      </c>
      <c r="N427" s="182" t="str">
        <f ca="1" t="shared" si="37"/>
        <v>C2</v>
      </c>
    </row>
    <row r="428" spans="1:14" ht="49.5" customHeight="1">
      <c r="A428" s="71" t="s">
        <v>85</v>
      </c>
      <c r="B428" s="79" t="s">
        <v>606</v>
      </c>
      <c r="C428" s="80" t="s">
        <v>155</v>
      </c>
      <c r="D428" s="38" t="s">
        <v>147</v>
      </c>
      <c r="E428" s="39"/>
      <c r="F428" s="44"/>
      <c r="G428" s="43"/>
      <c r="H428" s="75"/>
      <c r="I428" s="179" t="str">
        <f ca="1" t="shared" si="34"/>
        <v>LOCKED</v>
      </c>
      <c r="J428" s="180" t="str">
        <f t="shared" si="38"/>
        <v>E023Replacing Existing Manhole and Catch Basin Frames &amp; CoversCW 2130-R12</v>
      </c>
      <c r="K428" s="181">
        <f>MATCH(J428,'[1]Pay Items'!$K$1:$K$505,0)</f>
        <v>389</v>
      </c>
      <c r="L428" s="182" t="str">
        <f ca="1" t="shared" si="35"/>
        <v>F0</v>
      </c>
      <c r="M428" s="182" t="str">
        <f ca="1" t="shared" si="36"/>
        <v>G</v>
      </c>
      <c r="N428" s="182" t="str">
        <f ca="1" t="shared" si="37"/>
        <v>C2</v>
      </c>
    </row>
    <row r="429" spans="1:14" ht="49.5" customHeight="1">
      <c r="A429" s="146" t="s">
        <v>86</v>
      </c>
      <c r="B429" s="147" t="s">
        <v>28</v>
      </c>
      <c r="C429" s="142" t="s">
        <v>87</v>
      </c>
      <c r="D429" s="143"/>
      <c r="E429" s="144" t="s">
        <v>34</v>
      </c>
      <c r="F429" s="154">
        <v>1</v>
      </c>
      <c r="G429" s="148"/>
      <c r="H429" s="149">
        <f>ROUND(G429*F429,2)</f>
        <v>0</v>
      </c>
      <c r="I429" s="179">
        <f ca="1" t="shared" si="34"/>
      </c>
      <c r="J429" s="180" t="str">
        <f t="shared" si="38"/>
        <v>E024AP-004 - Standard Frame for Manhole and Catch Basineach</v>
      </c>
      <c r="K429" s="181">
        <f>MATCH(J429,'[1]Pay Items'!$K$1:$K$505,0)</f>
        <v>390</v>
      </c>
      <c r="L429" s="182" t="str">
        <f ca="1" t="shared" si="35"/>
        <v>,1</v>
      </c>
      <c r="M429" s="182" t="str">
        <f ca="1" t="shared" si="36"/>
        <v>C2</v>
      </c>
      <c r="N429" s="182" t="str">
        <f ca="1" t="shared" si="37"/>
        <v>C2</v>
      </c>
    </row>
    <row r="430" spans="1:14" ht="49.5" customHeight="1">
      <c r="A430" s="71"/>
      <c r="B430" s="45"/>
      <c r="C430" s="66" t="s">
        <v>494</v>
      </c>
      <c r="D430" s="38"/>
      <c r="E430" s="39"/>
      <c r="F430" s="44"/>
      <c r="G430" s="43"/>
      <c r="H430" s="75"/>
      <c r="I430" s="179" t="str">
        <f ca="1" t="shared" si="34"/>
        <v>LOCKED</v>
      </c>
      <c r="J430" s="180" t="str">
        <f t="shared" si="38"/>
        <v>ASSOCIATED DRAINAGE AND UNDERGROUND WORKS (Cont'd)</v>
      </c>
      <c r="K430" s="181" t="e">
        <f>MATCH(J430,'[1]Pay Items'!$K$1:$K$505,0)</f>
        <v>#N/A</v>
      </c>
      <c r="L430" s="182" t="str">
        <f ca="1" t="shared" si="35"/>
        <v>F0</v>
      </c>
      <c r="M430" s="182" t="str">
        <f ca="1" t="shared" si="36"/>
        <v>G</v>
      </c>
      <c r="N430" s="182" t="str">
        <f ca="1" t="shared" si="37"/>
        <v>C2</v>
      </c>
    </row>
    <row r="431" spans="1:14" ht="49.5" customHeight="1">
      <c r="A431" s="71" t="s">
        <v>90</v>
      </c>
      <c r="B431" s="45" t="s">
        <v>37</v>
      </c>
      <c r="C431" s="37" t="s">
        <v>91</v>
      </c>
      <c r="D431" s="38"/>
      <c r="E431" s="39" t="s">
        <v>34</v>
      </c>
      <c r="F431" s="28">
        <v>1</v>
      </c>
      <c r="G431" s="41"/>
      <c r="H431" s="42">
        <f>ROUND(G431*F431,2)</f>
        <v>0</v>
      </c>
      <c r="I431" s="179">
        <f ca="1" t="shared" si="34"/>
      </c>
      <c r="J431" s="180" t="str">
        <f t="shared" si="38"/>
        <v>E026AP-006 - Standard Grated Cover for Standard Frameeach</v>
      </c>
      <c r="K431" s="181">
        <f>MATCH(J431,'[1]Pay Items'!$K$1:$K$505,0)</f>
        <v>392</v>
      </c>
      <c r="L431" s="182" t="str">
        <f ca="1" t="shared" si="35"/>
        <v>,1</v>
      </c>
      <c r="M431" s="182" t="str">
        <f ca="1" t="shared" si="36"/>
        <v>C2</v>
      </c>
      <c r="N431" s="182" t="str">
        <f ca="1" t="shared" si="37"/>
        <v>C2</v>
      </c>
    </row>
    <row r="432" spans="1:14" ht="49.5" customHeight="1">
      <c r="A432" s="71" t="s">
        <v>61</v>
      </c>
      <c r="B432" s="45" t="s">
        <v>49</v>
      </c>
      <c r="C432" s="37" t="s">
        <v>92</v>
      </c>
      <c r="D432" s="38"/>
      <c r="E432" s="39" t="s">
        <v>34</v>
      </c>
      <c r="F432" s="28">
        <v>1</v>
      </c>
      <c r="G432" s="41"/>
      <c r="H432" s="42">
        <f>ROUND(G432*F432,2)</f>
        <v>0</v>
      </c>
      <c r="I432" s="179">
        <f ca="1" t="shared" si="34"/>
      </c>
      <c r="J432" s="180" t="str">
        <f t="shared" si="38"/>
        <v>E028AP-008 - Barrier Curb and Gutter Inlet Frame and Boxeach</v>
      </c>
      <c r="K432" s="181">
        <f>MATCH(J432,'[1]Pay Items'!$K$1:$K$505,0)</f>
        <v>394</v>
      </c>
      <c r="L432" s="182" t="str">
        <f ca="1" t="shared" si="35"/>
        <v>,1</v>
      </c>
      <c r="M432" s="182" t="str">
        <f ca="1" t="shared" si="36"/>
        <v>C2</v>
      </c>
      <c r="N432" s="182" t="str">
        <f ca="1" t="shared" si="37"/>
        <v>C2</v>
      </c>
    </row>
    <row r="433" spans="1:14" ht="49.5" customHeight="1">
      <c r="A433" s="71" t="s">
        <v>589</v>
      </c>
      <c r="B433" s="45" t="s">
        <v>65</v>
      </c>
      <c r="C433" s="37" t="s">
        <v>590</v>
      </c>
      <c r="D433" s="38"/>
      <c r="E433" s="39" t="s">
        <v>34</v>
      </c>
      <c r="F433" s="28">
        <v>1</v>
      </c>
      <c r="G433" s="41"/>
      <c r="H433" s="42">
        <f>ROUND(G433*F433,2)</f>
        <v>0</v>
      </c>
      <c r="I433" s="179">
        <f ca="1" t="shared" si="34"/>
      </c>
      <c r="J433" s="180" t="str">
        <f t="shared" si="38"/>
        <v>E029AP-009 - Barrier Curb and Gutter Inlet Covereach</v>
      </c>
      <c r="K433" s="181">
        <f>MATCH(J433,'[1]Pay Items'!$K$1:$K$505,0)</f>
        <v>395</v>
      </c>
      <c r="L433" s="182" t="str">
        <f ca="1" t="shared" si="35"/>
        <v>,1</v>
      </c>
      <c r="M433" s="182" t="str">
        <f ca="1" t="shared" si="36"/>
        <v>C2</v>
      </c>
      <c r="N433" s="182" t="str">
        <f ca="1" t="shared" si="37"/>
        <v>C2</v>
      </c>
    </row>
    <row r="434" spans="1:14" ht="36" customHeight="1">
      <c r="A434" s="71" t="s">
        <v>167</v>
      </c>
      <c r="B434" s="79" t="s">
        <v>607</v>
      </c>
      <c r="C434" s="37" t="s">
        <v>168</v>
      </c>
      <c r="D434" s="38" t="s">
        <v>169</v>
      </c>
      <c r="E434" s="39" t="s">
        <v>34</v>
      </c>
      <c r="F434" s="28">
        <v>1</v>
      </c>
      <c r="G434" s="41"/>
      <c r="H434" s="42">
        <f>ROUND(G434*F434,2)</f>
        <v>0</v>
      </c>
      <c r="I434" s="179">
        <f ca="1" t="shared" si="34"/>
      </c>
      <c r="J434" s="180" t="str">
        <f t="shared" si="38"/>
        <v>E050ACatch Basin CleaningCW 2140-R3each</v>
      </c>
      <c r="K434" s="181">
        <f>MATCH(J434,'[1]Pay Items'!$K$1:$K$505,0)</f>
        <v>421</v>
      </c>
      <c r="L434" s="182" t="str">
        <f ca="1" t="shared" si="35"/>
        <v>,1</v>
      </c>
      <c r="M434" s="182" t="str">
        <f ca="1" t="shared" si="36"/>
        <v>C2</v>
      </c>
      <c r="N434" s="182" t="str">
        <f ca="1" t="shared" si="37"/>
        <v>C2</v>
      </c>
    </row>
    <row r="435" spans="1:14" ht="36" customHeight="1">
      <c r="A435" s="99"/>
      <c r="B435" s="61"/>
      <c r="C435" s="69" t="s">
        <v>20</v>
      </c>
      <c r="D435" s="67"/>
      <c r="E435" s="68"/>
      <c r="F435" s="31"/>
      <c r="G435" s="35"/>
      <c r="H435" s="30"/>
      <c r="I435" s="179" t="str">
        <f ca="1" t="shared" si="34"/>
        <v>LOCKED</v>
      </c>
      <c r="J435" s="180" t="str">
        <f t="shared" si="38"/>
        <v>ADJUSTMENTS</v>
      </c>
      <c r="K435" s="181">
        <f>MATCH(J435,'[1]Pay Items'!$K$1:$K$505,0)</f>
        <v>443</v>
      </c>
      <c r="L435" s="182" t="str">
        <f ca="1" t="shared" si="35"/>
        <v>,1</v>
      </c>
      <c r="M435" s="182" t="str">
        <f ca="1" t="shared" si="36"/>
        <v>F0</v>
      </c>
      <c r="N435" s="182" t="str">
        <f ca="1" t="shared" si="37"/>
        <v>C2</v>
      </c>
    </row>
    <row r="436" spans="1:14" ht="49.5" customHeight="1">
      <c r="A436" s="101" t="s">
        <v>62</v>
      </c>
      <c r="B436" s="61" t="s">
        <v>608</v>
      </c>
      <c r="C436" s="62" t="s">
        <v>93</v>
      </c>
      <c r="D436" s="63" t="s">
        <v>173</v>
      </c>
      <c r="E436" s="64" t="s">
        <v>34</v>
      </c>
      <c r="F436" s="28">
        <v>3</v>
      </c>
      <c r="G436" s="41"/>
      <c r="H436" s="42">
        <f>ROUND(G436*F436,2)</f>
        <v>0</v>
      </c>
      <c r="I436" s="179">
        <f ca="1" t="shared" si="34"/>
      </c>
      <c r="J436" s="180" t="str">
        <f t="shared" si="38"/>
        <v>F001Adjustment of Catch Basins / Manholes FramesCW 3210-R7each</v>
      </c>
      <c r="K436" s="181">
        <f>MATCH(J436,'[1]Pay Items'!$K$1:$K$505,0)</f>
        <v>444</v>
      </c>
      <c r="L436" s="182" t="str">
        <f ca="1" t="shared" si="35"/>
        <v>,1</v>
      </c>
      <c r="M436" s="182" t="str">
        <f ca="1" t="shared" si="36"/>
        <v>C2</v>
      </c>
      <c r="N436" s="182" t="str">
        <f ca="1" t="shared" si="37"/>
        <v>C2</v>
      </c>
    </row>
    <row r="437" spans="1:14" ht="36" customHeight="1">
      <c r="A437" s="71" t="s">
        <v>63</v>
      </c>
      <c r="B437" s="79" t="s">
        <v>609</v>
      </c>
      <c r="C437" s="37" t="s">
        <v>96</v>
      </c>
      <c r="D437" s="38" t="s">
        <v>173</v>
      </c>
      <c r="E437" s="39"/>
      <c r="F437" s="44"/>
      <c r="G437" s="43"/>
      <c r="H437" s="75"/>
      <c r="I437" s="179" t="str">
        <f ca="1" t="shared" si="34"/>
        <v>LOCKED</v>
      </c>
      <c r="J437" s="180" t="str">
        <f t="shared" si="38"/>
        <v>F003Lifter RingsCW 3210-R7</v>
      </c>
      <c r="K437" s="181">
        <f>MATCH(J437,'[1]Pay Items'!$K$1:$K$505,0)</f>
        <v>449</v>
      </c>
      <c r="L437" s="182" t="str">
        <f ca="1" t="shared" si="35"/>
        <v>F0</v>
      </c>
      <c r="M437" s="182" t="str">
        <f ca="1" t="shared" si="36"/>
        <v>G</v>
      </c>
      <c r="N437" s="182" t="str">
        <f ca="1" t="shared" si="37"/>
        <v>C2</v>
      </c>
    </row>
    <row r="438" spans="1:14" ht="36" customHeight="1">
      <c r="A438" s="71" t="s">
        <v>64</v>
      </c>
      <c r="B438" s="45" t="s">
        <v>28</v>
      </c>
      <c r="C438" s="37" t="s">
        <v>175</v>
      </c>
      <c r="D438" s="38"/>
      <c r="E438" s="39" t="s">
        <v>34</v>
      </c>
      <c r="F438" s="28">
        <v>1</v>
      </c>
      <c r="G438" s="41"/>
      <c r="H438" s="42">
        <f>ROUND(G438*F438,2)</f>
        <v>0</v>
      </c>
      <c r="I438" s="179">
        <f ca="1" t="shared" si="34"/>
      </c>
      <c r="J438" s="180" t="str">
        <f t="shared" si="38"/>
        <v>F00551 mmeach</v>
      </c>
      <c r="K438" s="181">
        <f>MATCH(J438,'[1]Pay Items'!$K$1:$K$505,0)</f>
        <v>451</v>
      </c>
      <c r="L438" s="182" t="str">
        <f ca="1" t="shared" si="35"/>
        <v>,1</v>
      </c>
      <c r="M438" s="182" t="str">
        <f ca="1" t="shared" si="36"/>
        <v>C2</v>
      </c>
      <c r="N438" s="182" t="str">
        <f ca="1" t="shared" si="37"/>
        <v>C2</v>
      </c>
    </row>
    <row r="439" spans="1:14" ht="36" customHeight="1">
      <c r="A439" s="103"/>
      <c r="B439" s="61"/>
      <c r="C439" s="73" t="s">
        <v>21</v>
      </c>
      <c r="D439" s="63"/>
      <c r="E439" s="64"/>
      <c r="F439" s="31"/>
      <c r="G439" s="35"/>
      <c r="H439" s="30"/>
      <c r="I439" s="179" t="str">
        <f ca="1" t="shared" si="34"/>
        <v>LOCKED</v>
      </c>
      <c r="J439" s="180" t="str">
        <f t="shared" si="38"/>
        <v>LANDSCAPING</v>
      </c>
      <c r="K439" s="181">
        <f>MATCH(J439,'[1]Pay Items'!$K$1:$K$505,0)</f>
        <v>475</v>
      </c>
      <c r="L439" s="182" t="str">
        <f ca="1" t="shared" si="35"/>
        <v>,1</v>
      </c>
      <c r="M439" s="182" t="str">
        <f ca="1" t="shared" si="36"/>
        <v>F0</v>
      </c>
      <c r="N439" s="182" t="str">
        <f ca="1" t="shared" si="37"/>
        <v>C2</v>
      </c>
    </row>
    <row r="440" spans="1:14" ht="36" customHeight="1">
      <c r="A440" s="106" t="s">
        <v>66</v>
      </c>
      <c r="B440" s="61" t="s">
        <v>610</v>
      </c>
      <c r="C440" s="62" t="s">
        <v>67</v>
      </c>
      <c r="D440" s="63" t="s">
        <v>176</v>
      </c>
      <c r="E440" s="64"/>
      <c r="F440" s="31"/>
      <c r="G440" s="35"/>
      <c r="H440" s="30"/>
      <c r="I440" s="179" t="str">
        <f ca="1" t="shared" si="34"/>
        <v>LOCKED</v>
      </c>
      <c r="J440" s="180" t="str">
        <f t="shared" si="38"/>
        <v>G001SoddingCW 3510-R9</v>
      </c>
      <c r="K440" s="181">
        <f>MATCH(J440,'[1]Pay Items'!$K$1:$K$505,0)</f>
        <v>476</v>
      </c>
      <c r="L440" s="182" t="str">
        <f ca="1" t="shared" si="35"/>
        <v>,1</v>
      </c>
      <c r="M440" s="182" t="str">
        <f ca="1" t="shared" si="36"/>
        <v>F0</v>
      </c>
      <c r="N440" s="182" t="str">
        <f ca="1" t="shared" si="37"/>
        <v>C2</v>
      </c>
    </row>
    <row r="441" spans="1:14" ht="36" customHeight="1">
      <c r="A441" s="106" t="s">
        <v>177</v>
      </c>
      <c r="B441" s="65" t="s">
        <v>28</v>
      </c>
      <c r="C441" s="62" t="s">
        <v>178</v>
      </c>
      <c r="D441" s="63"/>
      <c r="E441" s="64" t="s">
        <v>27</v>
      </c>
      <c r="F441" s="28">
        <v>50</v>
      </c>
      <c r="G441" s="29"/>
      <c r="H441" s="30">
        <f>ROUND(G441*F441,2)</f>
        <v>0</v>
      </c>
      <c r="I441" s="179">
        <f ca="1" t="shared" si="34"/>
      </c>
      <c r="J441" s="180" t="str">
        <f t="shared" si="38"/>
        <v>G002width &lt; 600 mmm²</v>
      </c>
      <c r="K441" s="181">
        <f>MATCH(J441,'[1]Pay Items'!$K$1:$K$505,0)</f>
        <v>477</v>
      </c>
      <c r="L441" s="182" t="str">
        <f ca="1" t="shared" si="35"/>
        <v>,1</v>
      </c>
      <c r="M441" s="182" t="str">
        <f ca="1" t="shared" si="36"/>
        <v>C2</v>
      </c>
      <c r="N441" s="182" t="str">
        <f ca="1" t="shared" si="37"/>
        <v>C2</v>
      </c>
    </row>
    <row r="442" spans="1:14" ht="36" customHeight="1">
      <c r="A442" s="106" t="s">
        <v>68</v>
      </c>
      <c r="B442" s="65" t="s">
        <v>37</v>
      </c>
      <c r="C442" s="62" t="s">
        <v>179</v>
      </c>
      <c r="D442" s="63"/>
      <c r="E442" s="64" t="s">
        <v>27</v>
      </c>
      <c r="F442" s="28">
        <v>200</v>
      </c>
      <c r="G442" s="29"/>
      <c r="H442" s="30">
        <f>ROUND(G442*F442,2)</f>
        <v>0</v>
      </c>
      <c r="I442" s="179">
        <f ca="1" t="shared" si="34"/>
      </c>
      <c r="J442" s="180" t="str">
        <f t="shared" si="38"/>
        <v>G003width &gt; or = 600 mmm²</v>
      </c>
      <c r="K442" s="181">
        <f>MATCH(J442,'[1]Pay Items'!$K$1:$K$505,0)</f>
        <v>478</v>
      </c>
      <c r="L442" s="182" t="str">
        <f ca="1" t="shared" si="35"/>
        <v>,1</v>
      </c>
      <c r="M442" s="182" t="str">
        <f ca="1" t="shared" si="36"/>
        <v>C2</v>
      </c>
      <c r="N442" s="182" t="str">
        <f ca="1" t="shared" si="37"/>
        <v>C2</v>
      </c>
    </row>
    <row r="443" spans="1:14" ht="36" customHeight="1" thickBot="1">
      <c r="A443" s="173"/>
      <c r="B443" s="6" t="str">
        <f>+B386</f>
        <v>F</v>
      </c>
      <c r="C443" s="207" t="str">
        <f>+C386</f>
        <v>REHABILITATION: LODGEPINE BAY - MEADOWOOD DRIVE TO MEADOWOOD DRIVE</v>
      </c>
      <c r="D443" s="208"/>
      <c r="E443" s="208"/>
      <c r="F443" s="209"/>
      <c r="G443" s="7" t="s">
        <v>182</v>
      </c>
      <c r="H443" s="104">
        <f>SUM(H387:H442)</f>
        <v>0</v>
      </c>
      <c r="I443" s="179" t="str">
        <f ca="1" t="shared" si="34"/>
        <v>LOCKED</v>
      </c>
      <c r="J443" s="180" t="str">
        <f t="shared" si="38"/>
        <v>REHABILITATION: LODGEPINE BAY - MEADOWOOD DRIVE TO MEADOWOOD DRIVE</v>
      </c>
      <c r="K443" s="181" t="e">
        <f>MATCH(J443,'[1]Pay Items'!$K$1:$K$505,0)</f>
        <v>#N/A</v>
      </c>
      <c r="L443" s="182" t="str">
        <f ca="1" t="shared" si="35"/>
        <v>F0</v>
      </c>
      <c r="M443" s="182" t="str">
        <f ca="1" t="shared" si="36"/>
        <v>C2</v>
      </c>
      <c r="N443" s="182" t="str">
        <f ca="1" t="shared" si="37"/>
        <v>C2</v>
      </c>
    </row>
    <row r="444" spans="1:14" ht="36" customHeight="1" thickTop="1">
      <c r="A444" s="108"/>
      <c r="B444" s="18" t="s">
        <v>243</v>
      </c>
      <c r="C444" s="205" t="s">
        <v>448</v>
      </c>
      <c r="D444" s="205"/>
      <c r="E444" s="205"/>
      <c r="F444" s="205"/>
      <c r="G444" s="205"/>
      <c r="H444" s="206"/>
      <c r="I444" s="179" t="str">
        <f ca="1" t="shared" si="34"/>
        <v>LOCKED</v>
      </c>
      <c r="J444" s="180" t="str">
        <f t="shared" si="38"/>
        <v>REHABILITATION: WATT STREET - SYDNEY AVENUE TO BRONX AVENUE</v>
      </c>
      <c r="K444" s="181" t="e">
        <f>MATCH(J444,'[1]Pay Items'!$K$1:$K$505,0)</f>
        <v>#N/A</v>
      </c>
      <c r="L444" s="182" t="str">
        <f ca="1" t="shared" si="35"/>
        <v>F0</v>
      </c>
      <c r="M444" s="182" t="str">
        <f ca="1" t="shared" si="36"/>
        <v>F0</v>
      </c>
      <c r="N444" s="182" t="str">
        <f ca="1" t="shared" si="37"/>
        <v>F0</v>
      </c>
    </row>
    <row r="445" spans="1:14" ht="36" customHeight="1">
      <c r="A445" s="97"/>
      <c r="B445" s="83"/>
      <c r="C445" s="19" t="s">
        <v>17</v>
      </c>
      <c r="D445" s="20"/>
      <c r="E445" s="21" t="s">
        <v>2</v>
      </c>
      <c r="F445" s="21" t="s">
        <v>2</v>
      </c>
      <c r="G445" s="46" t="s">
        <v>2</v>
      </c>
      <c r="H445" s="98"/>
      <c r="I445" s="179" t="str">
        <f ca="1" t="shared" si="34"/>
        <v>LOCKED</v>
      </c>
      <c r="J445" s="180" t="str">
        <f t="shared" si="38"/>
        <v>EARTH AND BASE WORKS</v>
      </c>
      <c r="K445" s="181">
        <f>MATCH(J445,'[1]Pay Items'!$K$1:$K$505,0)</f>
        <v>3</v>
      </c>
      <c r="L445" s="182" t="str">
        <f ca="1" t="shared" si="35"/>
        <v>G</v>
      </c>
      <c r="M445" s="182" t="str">
        <f ca="1" t="shared" si="36"/>
        <v>C2</v>
      </c>
      <c r="N445" s="182" t="str">
        <f ca="1" t="shared" si="37"/>
        <v>C2</v>
      </c>
    </row>
    <row r="446" spans="1:14" ht="36" customHeight="1">
      <c r="A446" s="71" t="s">
        <v>100</v>
      </c>
      <c r="B446" s="79" t="s">
        <v>449</v>
      </c>
      <c r="C446" s="37" t="s">
        <v>101</v>
      </c>
      <c r="D446" s="38" t="s">
        <v>180</v>
      </c>
      <c r="E446" s="39" t="s">
        <v>26</v>
      </c>
      <c r="F446" s="50">
        <v>80</v>
      </c>
      <c r="G446" s="41"/>
      <c r="H446" s="42">
        <f>ROUND(G446*F446,2)</f>
        <v>0</v>
      </c>
      <c r="I446" s="179">
        <f ca="1" t="shared" si="34"/>
      </c>
      <c r="J446" s="180" t="str">
        <f t="shared" si="38"/>
        <v>A003ExcavationCW 3110-R17m³</v>
      </c>
      <c r="K446" s="181">
        <f>MATCH(J446,'[1]Pay Items'!$K$1:$K$505,0)</f>
        <v>6</v>
      </c>
      <c r="L446" s="182" t="str">
        <f ca="1" t="shared" si="35"/>
        <v>,1</v>
      </c>
      <c r="M446" s="182" t="str">
        <f ca="1" t="shared" si="36"/>
        <v>C2</v>
      </c>
      <c r="N446" s="182" t="str">
        <f ca="1" t="shared" si="37"/>
        <v>C2</v>
      </c>
    </row>
    <row r="447" spans="1:14" ht="49.5" customHeight="1">
      <c r="A447" s="109" t="s">
        <v>30</v>
      </c>
      <c r="B447" s="24" t="s">
        <v>450</v>
      </c>
      <c r="C447" s="25" t="s">
        <v>31</v>
      </c>
      <c r="D447" s="26" t="s">
        <v>180</v>
      </c>
      <c r="E447" s="27" t="s">
        <v>26</v>
      </c>
      <c r="F447" s="50">
        <v>80</v>
      </c>
      <c r="G447" s="29"/>
      <c r="H447" s="30">
        <f>ROUND(G447*F447,2)</f>
        <v>0</v>
      </c>
      <c r="I447" s="179">
        <f ca="1" t="shared" si="34"/>
      </c>
      <c r="J447" s="180" t="str">
        <f t="shared" si="38"/>
        <v>A010Supplying and Placing Base Course MaterialCW 3110-R17m³</v>
      </c>
      <c r="K447" s="181">
        <f>MATCH(J447,'[1]Pay Items'!$K$1:$K$505,0)</f>
        <v>20</v>
      </c>
      <c r="L447" s="182" t="str">
        <f ca="1" t="shared" si="35"/>
        <v>,1</v>
      </c>
      <c r="M447" s="182" t="str">
        <f ca="1" t="shared" si="36"/>
        <v>C2</v>
      </c>
      <c r="N447" s="182" t="str">
        <f ca="1" t="shared" si="37"/>
        <v>C2</v>
      </c>
    </row>
    <row r="448" spans="1:14" ht="36" customHeight="1">
      <c r="A448" s="110" t="s">
        <v>32</v>
      </c>
      <c r="B448" s="24" t="s">
        <v>451</v>
      </c>
      <c r="C448" s="25" t="s">
        <v>33</v>
      </c>
      <c r="D448" s="26" t="s">
        <v>180</v>
      </c>
      <c r="E448" s="27" t="s">
        <v>27</v>
      </c>
      <c r="F448" s="50">
        <v>850</v>
      </c>
      <c r="G448" s="29"/>
      <c r="H448" s="30">
        <f>ROUND(G448*F448,2)</f>
        <v>0</v>
      </c>
      <c r="I448" s="179">
        <f ca="1" t="shared" si="34"/>
      </c>
      <c r="J448" s="180" t="str">
        <f t="shared" si="38"/>
        <v>A012Grading of BoulevardsCW 3110-R17m²</v>
      </c>
      <c r="K448" s="181">
        <f>MATCH(J448,'[1]Pay Items'!$K$1:$K$505,0)</f>
        <v>23</v>
      </c>
      <c r="L448" s="182" t="str">
        <f ca="1" t="shared" si="35"/>
        <v>,1</v>
      </c>
      <c r="M448" s="182" t="str">
        <f ca="1" t="shared" si="36"/>
        <v>C2</v>
      </c>
      <c r="N448" s="182" t="str">
        <f ca="1" t="shared" si="37"/>
        <v>C2</v>
      </c>
    </row>
    <row r="449" spans="1:14" ht="36" customHeight="1">
      <c r="A449" s="97"/>
      <c r="B449" s="24"/>
      <c r="C449" s="33" t="s">
        <v>110</v>
      </c>
      <c r="D449" s="20"/>
      <c r="E449" s="34"/>
      <c r="F449" s="74"/>
      <c r="G449" s="46"/>
      <c r="H449" s="98"/>
      <c r="I449" s="179" t="str">
        <f ca="1" t="shared" si="34"/>
        <v>LOCKED</v>
      </c>
      <c r="J449" s="180" t="str">
        <f t="shared" si="38"/>
        <v>ROADWORKS - REMOVALS / RENEWALS</v>
      </c>
      <c r="K449" s="181" t="e">
        <f>MATCH(J449,'[1]Pay Items'!$K$1:$K$505,0)</f>
        <v>#N/A</v>
      </c>
      <c r="L449" s="182" t="str">
        <f ca="1" t="shared" si="35"/>
        <v>,1</v>
      </c>
      <c r="M449" s="182" t="str">
        <f ca="1" t="shared" si="36"/>
        <v>C2</v>
      </c>
      <c r="N449" s="182" t="str">
        <f ca="1" t="shared" si="37"/>
        <v>C2</v>
      </c>
    </row>
    <row r="450" spans="1:14" ht="36" customHeight="1">
      <c r="A450" s="72" t="s">
        <v>70</v>
      </c>
      <c r="B450" s="79" t="s">
        <v>452</v>
      </c>
      <c r="C450" s="37" t="s">
        <v>71</v>
      </c>
      <c r="D450" s="38" t="s">
        <v>180</v>
      </c>
      <c r="E450" s="39"/>
      <c r="F450" s="40"/>
      <c r="G450" s="43"/>
      <c r="H450" s="42"/>
      <c r="I450" s="179" t="str">
        <f ca="1" t="shared" si="34"/>
        <v>LOCKED</v>
      </c>
      <c r="J450" s="180" t="str">
        <f t="shared" si="38"/>
        <v>B001Pavement RemovalCW 3110-R17</v>
      </c>
      <c r="K450" s="181">
        <f>MATCH(J450,'[1]Pay Items'!$K$1:$K$505,0)</f>
        <v>50</v>
      </c>
      <c r="L450" s="182" t="str">
        <f ca="1" t="shared" si="35"/>
        <v>F0</v>
      </c>
      <c r="M450" s="182" t="str">
        <f ca="1" t="shared" si="36"/>
        <v>G</v>
      </c>
      <c r="N450" s="182" t="str">
        <f ca="1" t="shared" si="37"/>
        <v>C2</v>
      </c>
    </row>
    <row r="451" spans="1:14" ht="36" customHeight="1">
      <c r="A451" s="72" t="s">
        <v>72</v>
      </c>
      <c r="B451" s="45" t="s">
        <v>28</v>
      </c>
      <c r="C451" s="37" t="s">
        <v>73</v>
      </c>
      <c r="D451" s="38" t="s">
        <v>2</v>
      </c>
      <c r="E451" s="39" t="s">
        <v>27</v>
      </c>
      <c r="F451" s="50">
        <v>180</v>
      </c>
      <c r="G451" s="41"/>
      <c r="H451" s="42">
        <f>ROUND(G451*F451,2)</f>
        <v>0</v>
      </c>
      <c r="I451" s="179">
        <f ca="1" t="shared" si="34"/>
      </c>
      <c r="J451" s="180" t="str">
        <f t="shared" si="38"/>
        <v>B002Concrete Pavementm²</v>
      </c>
      <c r="K451" s="181">
        <f>MATCH(J451,'[1]Pay Items'!$K$1:$K$505,0)</f>
        <v>51</v>
      </c>
      <c r="L451" s="182" t="str">
        <f ca="1" t="shared" si="35"/>
        <v>,1</v>
      </c>
      <c r="M451" s="182" t="str">
        <f ca="1" t="shared" si="36"/>
        <v>C2</v>
      </c>
      <c r="N451" s="182" t="str">
        <f ca="1" t="shared" si="37"/>
        <v>C2</v>
      </c>
    </row>
    <row r="452" spans="1:14" ht="36" customHeight="1">
      <c r="A452" s="72" t="s">
        <v>249</v>
      </c>
      <c r="B452" s="79" t="s">
        <v>453</v>
      </c>
      <c r="C452" s="37" t="s">
        <v>250</v>
      </c>
      <c r="D452" s="38" t="s">
        <v>181</v>
      </c>
      <c r="E452" s="39"/>
      <c r="F452" s="40"/>
      <c r="G452" s="43"/>
      <c r="H452" s="42"/>
      <c r="I452" s="179" t="str">
        <f ca="1" t="shared" si="34"/>
        <v>LOCKED</v>
      </c>
      <c r="J452" s="180" t="str">
        <f t="shared" si="38"/>
        <v>B004Slab ReplacementCW 3230-R7</v>
      </c>
      <c r="K452" s="181">
        <f>MATCH(J452,'[1]Pay Items'!$K$1:$K$505,0)</f>
        <v>53</v>
      </c>
      <c r="L452" s="182" t="str">
        <f ca="1" t="shared" si="35"/>
        <v>F0</v>
      </c>
      <c r="M452" s="182" t="str">
        <f ca="1" t="shared" si="36"/>
        <v>G</v>
      </c>
      <c r="N452" s="182" t="str">
        <f ca="1" t="shared" si="37"/>
        <v>C2</v>
      </c>
    </row>
    <row r="453" spans="1:14" ht="36" customHeight="1">
      <c r="A453" s="72" t="s">
        <v>611</v>
      </c>
      <c r="B453" s="45" t="s">
        <v>28</v>
      </c>
      <c r="C453" s="37" t="s">
        <v>251</v>
      </c>
      <c r="D453" s="38" t="s">
        <v>2</v>
      </c>
      <c r="E453" s="39" t="s">
        <v>27</v>
      </c>
      <c r="F453" s="50">
        <v>210</v>
      </c>
      <c r="G453" s="41"/>
      <c r="H453" s="42">
        <f>ROUND(G453*F453,2)</f>
        <v>0</v>
      </c>
      <c r="I453" s="179">
        <f ca="1" t="shared" si="34"/>
      </c>
      <c r="J453" s="180" t="str">
        <f t="shared" si="38"/>
        <v>B011200 mm Concrete Pavement (Reinforced)m²</v>
      </c>
      <c r="K453" s="181">
        <f>MATCH(J453,'[1]Pay Items'!$K$1:$K$505,0)</f>
        <v>60</v>
      </c>
      <c r="L453" s="182" t="str">
        <f ca="1" t="shared" si="35"/>
        <v>,1</v>
      </c>
      <c r="M453" s="182" t="str">
        <f ca="1" t="shared" si="36"/>
        <v>C2</v>
      </c>
      <c r="N453" s="182" t="str">
        <f ca="1" t="shared" si="37"/>
        <v>C2</v>
      </c>
    </row>
    <row r="454" spans="1:14" ht="36" customHeight="1">
      <c r="A454" s="72" t="s">
        <v>35</v>
      </c>
      <c r="B454" s="79" t="s">
        <v>454</v>
      </c>
      <c r="C454" s="37" t="s">
        <v>36</v>
      </c>
      <c r="D454" s="38" t="s">
        <v>181</v>
      </c>
      <c r="E454" s="39"/>
      <c r="F454" s="40"/>
      <c r="G454" s="43"/>
      <c r="H454" s="42"/>
      <c r="I454" s="179" t="str">
        <f ca="1" t="shared" si="34"/>
        <v>LOCKED</v>
      </c>
      <c r="J454" s="180" t="str">
        <f t="shared" si="38"/>
        <v>B017Partial Slab PatchesCW 3230-R7</v>
      </c>
      <c r="K454" s="181">
        <f>MATCH(J454,'[1]Pay Items'!$K$1:$K$505,0)</f>
        <v>66</v>
      </c>
      <c r="L454" s="182" t="str">
        <f ca="1" t="shared" si="35"/>
        <v>F0</v>
      </c>
      <c r="M454" s="182" t="str">
        <f ca="1" t="shared" si="36"/>
        <v>G</v>
      </c>
      <c r="N454" s="182" t="str">
        <f ca="1" t="shared" si="37"/>
        <v>C2</v>
      </c>
    </row>
    <row r="455" spans="1:14" ht="36" customHeight="1">
      <c r="A455" s="72" t="s">
        <v>547</v>
      </c>
      <c r="B455" s="45" t="s">
        <v>28</v>
      </c>
      <c r="C455" s="37" t="s">
        <v>549</v>
      </c>
      <c r="D455" s="38" t="s">
        <v>2</v>
      </c>
      <c r="E455" s="39" t="s">
        <v>27</v>
      </c>
      <c r="F455" s="50">
        <v>10</v>
      </c>
      <c r="G455" s="41"/>
      <c r="H455" s="42">
        <f>ROUND(G455*F455,2)</f>
        <v>0</v>
      </c>
      <c r="I455" s="179">
        <f aca="true" ca="1" t="shared" si="39" ref="I455:I518">IF(CELL("protect",$G455)=1,"LOCKED","")</f>
      </c>
      <c r="J455" s="180" t="str">
        <f t="shared" si="38"/>
        <v>B026200 mm Concrete Pavement (Type A)m²</v>
      </c>
      <c r="K455" s="181">
        <f>MATCH(J455,'[1]Pay Items'!$K$1:$K$505,0)</f>
        <v>75</v>
      </c>
      <c r="L455" s="182" t="str">
        <f aca="true" ca="1" t="shared" si="40" ref="L455:L518">CELL("format",$F455)</f>
        <v>,1</v>
      </c>
      <c r="M455" s="182" t="str">
        <f aca="true" ca="1" t="shared" si="41" ref="M455:M518">CELL("format",$G455)</f>
        <v>C2</v>
      </c>
      <c r="N455" s="182" t="str">
        <f aca="true" ca="1" t="shared" si="42" ref="N455:N518">CELL("format",$H455)</f>
        <v>C2</v>
      </c>
    </row>
    <row r="456" spans="1:14" ht="36" customHeight="1">
      <c r="A456" s="72" t="s">
        <v>612</v>
      </c>
      <c r="B456" s="45" t="s">
        <v>37</v>
      </c>
      <c r="C456" s="37" t="s">
        <v>613</v>
      </c>
      <c r="D456" s="38" t="s">
        <v>2</v>
      </c>
      <c r="E456" s="39" t="s">
        <v>27</v>
      </c>
      <c r="F456" s="50">
        <v>50</v>
      </c>
      <c r="G456" s="41"/>
      <c r="H456" s="42">
        <f>ROUND(G456*F456,2)</f>
        <v>0</v>
      </c>
      <c r="I456" s="179">
        <f ca="1" t="shared" si="39"/>
      </c>
      <c r="J456" s="180" t="str">
        <f aca="true" t="shared" si="43" ref="J456:J519">CLEAN(CONCATENATE(TRIM($A456),TRIM($C456),IF(LEFT($D456)&lt;&gt;"E",TRIM($D456),),TRIM($E456)))</f>
        <v>B027200 mm Concrete Pavement (Type B)m²</v>
      </c>
      <c r="K456" s="181">
        <f>MATCH(J456,'[1]Pay Items'!$K$1:$K$505,0)</f>
        <v>76</v>
      </c>
      <c r="L456" s="182" t="str">
        <f ca="1" t="shared" si="40"/>
        <v>,1</v>
      </c>
      <c r="M456" s="182" t="str">
        <f ca="1" t="shared" si="41"/>
        <v>C2</v>
      </c>
      <c r="N456" s="182" t="str">
        <f ca="1" t="shared" si="42"/>
        <v>C2</v>
      </c>
    </row>
    <row r="457" spans="1:14" ht="49.5" customHeight="1">
      <c r="A457" s="72" t="s">
        <v>252</v>
      </c>
      <c r="B457" s="79" t="s">
        <v>455</v>
      </c>
      <c r="C457" s="37" t="s">
        <v>253</v>
      </c>
      <c r="D457" s="38" t="s">
        <v>181</v>
      </c>
      <c r="E457" s="39"/>
      <c r="F457" s="40"/>
      <c r="G457" s="43"/>
      <c r="H457" s="42"/>
      <c r="I457" s="179" t="str">
        <f ca="1" t="shared" si="39"/>
        <v>LOCKED</v>
      </c>
      <c r="J457" s="180" t="str">
        <f t="shared" si="43"/>
        <v>B064-72Slab Replacement - Early Opening (72 hour)CW 3230-R7</v>
      </c>
      <c r="K457" s="181">
        <f>MATCH(J457,'[1]Pay Items'!$K$1:$K$505,0)</f>
        <v>113</v>
      </c>
      <c r="L457" s="182" t="str">
        <f ca="1" t="shared" si="40"/>
        <v>F0</v>
      </c>
      <c r="M457" s="182" t="str">
        <f ca="1" t="shared" si="41"/>
        <v>G</v>
      </c>
      <c r="N457" s="182" t="str">
        <f ca="1" t="shared" si="42"/>
        <v>C2</v>
      </c>
    </row>
    <row r="458" spans="1:14" ht="36" customHeight="1">
      <c r="A458" s="72" t="s">
        <v>336</v>
      </c>
      <c r="B458" s="45" t="s">
        <v>28</v>
      </c>
      <c r="C458" s="37" t="s">
        <v>337</v>
      </c>
      <c r="D458" s="38" t="s">
        <v>2</v>
      </c>
      <c r="E458" s="39" t="s">
        <v>27</v>
      </c>
      <c r="F458" s="50">
        <v>210</v>
      </c>
      <c r="G458" s="41"/>
      <c r="H458" s="42">
        <f>ROUND(G458*F458,2)</f>
        <v>0</v>
      </c>
      <c r="I458" s="179">
        <f ca="1" t="shared" si="39"/>
      </c>
      <c r="J458" s="180" t="str">
        <f t="shared" si="43"/>
        <v>B074-72150 mm Concrete Pavement (Reinforced)m²</v>
      </c>
      <c r="K458" s="181">
        <f>MATCH(J458,'[1]Pay Items'!$K$1:$K$505,0)</f>
        <v>123</v>
      </c>
      <c r="L458" s="182" t="str">
        <f ca="1" t="shared" si="40"/>
        <v>,1</v>
      </c>
      <c r="M458" s="182" t="str">
        <f ca="1" t="shared" si="41"/>
        <v>C2</v>
      </c>
      <c r="N458" s="182" t="str">
        <f ca="1" t="shared" si="42"/>
        <v>C2</v>
      </c>
    </row>
    <row r="459" spans="1:14" ht="49.5" customHeight="1">
      <c r="A459" s="72" t="s">
        <v>230</v>
      </c>
      <c r="B459" s="84" t="s">
        <v>456</v>
      </c>
      <c r="C459" s="37" t="s">
        <v>231</v>
      </c>
      <c r="D459" s="38" t="s">
        <v>181</v>
      </c>
      <c r="E459" s="39"/>
      <c r="F459" s="40"/>
      <c r="G459" s="43"/>
      <c r="H459" s="42"/>
      <c r="I459" s="179" t="str">
        <f ca="1" t="shared" si="39"/>
        <v>LOCKED</v>
      </c>
      <c r="J459" s="180" t="str">
        <f t="shared" si="43"/>
        <v>B077-72Partial Slab Patches - Early Opening (72 hour)CW 3230-R7</v>
      </c>
      <c r="K459" s="181">
        <f>MATCH(J459,'[1]Pay Items'!$K$1:$K$505,0)</f>
        <v>126</v>
      </c>
      <c r="L459" s="182" t="str">
        <f ca="1" t="shared" si="40"/>
        <v>F0</v>
      </c>
      <c r="M459" s="182" t="str">
        <f ca="1" t="shared" si="41"/>
        <v>G</v>
      </c>
      <c r="N459" s="182" t="str">
        <f ca="1" t="shared" si="42"/>
        <v>C2</v>
      </c>
    </row>
    <row r="460" spans="1:14" ht="36" customHeight="1">
      <c r="A460" s="72" t="s">
        <v>614</v>
      </c>
      <c r="B460" s="45" t="s">
        <v>28</v>
      </c>
      <c r="C460" s="37" t="s">
        <v>549</v>
      </c>
      <c r="D460" s="38" t="s">
        <v>2</v>
      </c>
      <c r="E460" s="39" t="s">
        <v>27</v>
      </c>
      <c r="F460" s="50">
        <v>10</v>
      </c>
      <c r="G460" s="41"/>
      <c r="H460" s="42">
        <f>ROUND(G460*F460,2)</f>
        <v>0</v>
      </c>
      <c r="I460" s="179">
        <f ca="1" t="shared" si="39"/>
      </c>
      <c r="J460" s="180" t="str">
        <f t="shared" si="43"/>
        <v>B086-72200 mm Concrete Pavement (Type A)m²</v>
      </c>
      <c r="K460" s="181">
        <f>MATCH(J460,'[1]Pay Items'!$K$1:$K$505,0)</f>
        <v>135</v>
      </c>
      <c r="L460" s="182" t="str">
        <f ca="1" t="shared" si="40"/>
        <v>,1</v>
      </c>
      <c r="M460" s="182" t="str">
        <f ca="1" t="shared" si="41"/>
        <v>C2</v>
      </c>
      <c r="N460" s="182" t="str">
        <f ca="1" t="shared" si="42"/>
        <v>C2</v>
      </c>
    </row>
    <row r="461" spans="1:14" ht="36" customHeight="1">
      <c r="A461" s="72" t="s">
        <v>615</v>
      </c>
      <c r="B461" s="45" t="s">
        <v>37</v>
      </c>
      <c r="C461" s="37" t="s">
        <v>613</v>
      </c>
      <c r="D461" s="38" t="s">
        <v>2</v>
      </c>
      <c r="E461" s="39" t="s">
        <v>27</v>
      </c>
      <c r="F461" s="50">
        <v>50</v>
      </c>
      <c r="G461" s="41"/>
      <c r="H461" s="42">
        <f>ROUND(G461*F461,2)</f>
        <v>0</v>
      </c>
      <c r="I461" s="179">
        <f ca="1" t="shared" si="39"/>
      </c>
      <c r="J461" s="180" t="str">
        <f t="shared" si="43"/>
        <v>B087-72200 mm Concrete Pavement (Type B)m²</v>
      </c>
      <c r="K461" s="181">
        <f>MATCH(J461,'[1]Pay Items'!$K$1:$K$505,0)</f>
        <v>136</v>
      </c>
      <c r="L461" s="182" t="str">
        <f ca="1" t="shared" si="40"/>
        <v>,1</v>
      </c>
      <c r="M461" s="182" t="str">
        <f ca="1" t="shared" si="41"/>
        <v>C2</v>
      </c>
      <c r="N461" s="182" t="str">
        <f ca="1" t="shared" si="42"/>
        <v>C2</v>
      </c>
    </row>
    <row r="462" spans="1:14" ht="36" customHeight="1">
      <c r="A462" s="72" t="s">
        <v>38</v>
      </c>
      <c r="B462" s="79" t="s">
        <v>457</v>
      </c>
      <c r="C462" s="37" t="s">
        <v>39</v>
      </c>
      <c r="D462" s="38" t="s">
        <v>181</v>
      </c>
      <c r="E462" s="39"/>
      <c r="F462" s="40"/>
      <c r="G462" s="43"/>
      <c r="H462" s="42"/>
      <c r="I462" s="179" t="str">
        <f ca="1" t="shared" si="39"/>
        <v>LOCKED</v>
      </c>
      <c r="J462" s="180" t="str">
        <f t="shared" si="43"/>
        <v>B094Drilled DowelsCW 3230-R7</v>
      </c>
      <c r="K462" s="181">
        <f>MATCH(J462,'[1]Pay Items'!$K$1:$K$505,0)</f>
        <v>145</v>
      </c>
      <c r="L462" s="182" t="str">
        <f ca="1" t="shared" si="40"/>
        <v>F0</v>
      </c>
      <c r="M462" s="182" t="str">
        <f ca="1" t="shared" si="41"/>
        <v>G</v>
      </c>
      <c r="N462" s="182" t="str">
        <f ca="1" t="shared" si="42"/>
        <v>C2</v>
      </c>
    </row>
    <row r="463" spans="1:14" ht="36" customHeight="1">
      <c r="A463" s="72" t="s">
        <v>40</v>
      </c>
      <c r="B463" s="45" t="s">
        <v>28</v>
      </c>
      <c r="C463" s="37" t="s">
        <v>41</v>
      </c>
      <c r="D463" s="38" t="s">
        <v>2</v>
      </c>
      <c r="E463" s="39" t="s">
        <v>34</v>
      </c>
      <c r="F463" s="50">
        <v>235</v>
      </c>
      <c r="G463" s="41"/>
      <c r="H463" s="42">
        <f>ROUND(G463*F463,2)</f>
        <v>0</v>
      </c>
      <c r="I463" s="179">
        <f ca="1" t="shared" si="39"/>
      </c>
      <c r="J463" s="180" t="str">
        <f t="shared" si="43"/>
        <v>B09519.1 mm Diametereach</v>
      </c>
      <c r="K463" s="181">
        <f>MATCH(J463,'[1]Pay Items'!$K$1:$K$505,0)</f>
        <v>146</v>
      </c>
      <c r="L463" s="182" t="str">
        <f ca="1" t="shared" si="40"/>
        <v>,1</v>
      </c>
      <c r="M463" s="182" t="str">
        <f ca="1" t="shared" si="41"/>
        <v>C2</v>
      </c>
      <c r="N463" s="182" t="str">
        <f ca="1" t="shared" si="42"/>
        <v>C2</v>
      </c>
    </row>
    <row r="464" spans="1:14" ht="36" customHeight="1">
      <c r="A464" s="72" t="s">
        <v>42</v>
      </c>
      <c r="B464" s="79" t="s">
        <v>458</v>
      </c>
      <c r="C464" s="37" t="s">
        <v>43</v>
      </c>
      <c r="D464" s="38" t="s">
        <v>181</v>
      </c>
      <c r="E464" s="39"/>
      <c r="F464" s="40"/>
      <c r="G464" s="43"/>
      <c r="H464" s="42"/>
      <c r="I464" s="179" t="str">
        <f ca="1" t="shared" si="39"/>
        <v>LOCKED</v>
      </c>
      <c r="J464" s="180" t="str">
        <f t="shared" si="43"/>
        <v>B097Drilled Tie BarsCW 3230-R7</v>
      </c>
      <c r="K464" s="181">
        <f>MATCH(J464,'[1]Pay Items'!$K$1:$K$505,0)</f>
        <v>148</v>
      </c>
      <c r="L464" s="182" t="str">
        <f ca="1" t="shared" si="40"/>
        <v>F0</v>
      </c>
      <c r="M464" s="182" t="str">
        <f ca="1" t="shared" si="41"/>
        <v>G</v>
      </c>
      <c r="N464" s="182" t="str">
        <f ca="1" t="shared" si="42"/>
        <v>C2</v>
      </c>
    </row>
    <row r="465" spans="1:14" ht="36" customHeight="1">
      <c r="A465" s="140" t="s">
        <v>44</v>
      </c>
      <c r="B465" s="147" t="s">
        <v>28</v>
      </c>
      <c r="C465" s="142" t="s">
        <v>45</v>
      </c>
      <c r="D465" s="143" t="s">
        <v>2</v>
      </c>
      <c r="E465" s="144" t="s">
        <v>34</v>
      </c>
      <c r="F465" s="158">
        <v>220</v>
      </c>
      <c r="G465" s="148"/>
      <c r="H465" s="149">
        <f>ROUND(G465*F465,2)</f>
        <v>0</v>
      </c>
      <c r="I465" s="179">
        <f ca="1" t="shared" si="39"/>
      </c>
      <c r="J465" s="180" t="str">
        <f t="shared" si="43"/>
        <v>B09820 M Deformed Tie Bareach</v>
      </c>
      <c r="K465" s="181">
        <f>MATCH(J465,'[1]Pay Items'!$K$1:$K$505,0)</f>
        <v>149</v>
      </c>
      <c r="L465" s="182" t="str">
        <f ca="1" t="shared" si="40"/>
        <v>,1</v>
      </c>
      <c r="M465" s="182" t="str">
        <f ca="1" t="shared" si="41"/>
        <v>C2</v>
      </c>
      <c r="N465" s="182" t="str">
        <f ca="1" t="shared" si="42"/>
        <v>C2</v>
      </c>
    </row>
    <row r="466" spans="1:14" ht="49.5" customHeight="1">
      <c r="A466" s="72"/>
      <c r="B466" s="45"/>
      <c r="C466" s="33" t="s">
        <v>403</v>
      </c>
      <c r="D466" s="38"/>
      <c r="E466" s="39"/>
      <c r="F466" s="44"/>
      <c r="G466" s="43"/>
      <c r="H466" s="75"/>
      <c r="I466" s="179" t="str">
        <f ca="1" t="shared" si="39"/>
        <v>LOCKED</v>
      </c>
      <c r="J466" s="180" t="str">
        <f t="shared" si="43"/>
        <v>ROADWORKS - REMOVALS / RENEWALS (Cont'd)</v>
      </c>
      <c r="K466" s="181" t="e">
        <f>MATCH(J466,'[1]Pay Items'!$K$1:$K$505,0)</f>
        <v>#N/A</v>
      </c>
      <c r="L466" s="182" t="str">
        <f ca="1" t="shared" si="40"/>
        <v>F0</v>
      </c>
      <c r="M466" s="182" t="str">
        <f ca="1" t="shared" si="41"/>
        <v>G</v>
      </c>
      <c r="N466" s="182" t="str">
        <f ca="1" t="shared" si="42"/>
        <v>C2</v>
      </c>
    </row>
    <row r="467" spans="1:14" ht="36" customHeight="1">
      <c r="A467" s="72" t="s">
        <v>111</v>
      </c>
      <c r="B467" s="79" t="s">
        <v>459</v>
      </c>
      <c r="C467" s="37" t="s">
        <v>46</v>
      </c>
      <c r="D467" s="38" t="s">
        <v>232</v>
      </c>
      <c r="E467" s="39"/>
      <c r="F467" s="40"/>
      <c r="G467" s="43"/>
      <c r="H467" s="42"/>
      <c r="I467" s="179" t="str">
        <f ca="1" t="shared" si="39"/>
        <v>LOCKED</v>
      </c>
      <c r="J467" s="180" t="str">
        <f t="shared" si="43"/>
        <v>B114rlMiscellaneous Concrete Slab RenewalCW 3235-R9</v>
      </c>
      <c r="K467" s="181">
        <f>MATCH(J467,'[1]Pay Items'!$K$1:$K$505,0)</f>
        <v>167</v>
      </c>
      <c r="L467" s="182" t="str">
        <f ca="1" t="shared" si="40"/>
        <v>F0</v>
      </c>
      <c r="M467" s="182" t="str">
        <f ca="1" t="shared" si="41"/>
        <v>G</v>
      </c>
      <c r="N467" s="182" t="str">
        <f ca="1" t="shared" si="42"/>
        <v>C2</v>
      </c>
    </row>
    <row r="468" spans="1:14" ht="36" customHeight="1">
      <c r="A468" s="72" t="s">
        <v>112</v>
      </c>
      <c r="B468" s="45" t="s">
        <v>322</v>
      </c>
      <c r="C468" s="37" t="s">
        <v>113</v>
      </c>
      <c r="D468" s="38" t="s">
        <v>47</v>
      </c>
      <c r="E468" s="39"/>
      <c r="F468" s="40"/>
      <c r="G468" s="43"/>
      <c r="H468" s="42"/>
      <c r="I468" s="179" t="str">
        <f ca="1" t="shared" si="39"/>
        <v>LOCKED</v>
      </c>
      <c r="J468" s="180" t="str">
        <f t="shared" si="43"/>
        <v>B118rl100 mm SidewalkSD-228A</v>
      </c>
      <c r="K468" s="181">
        <f>MATCH(J468,'[1]Pay Items'!$K$1:$K$505,0)</f>
        <v>171</v>
      </c>
      <c r="L468" s="182" t="str">
        <f ca="1" t="shared" si="40"/>
        <v>F0</v>
      </c>
      <c r="M468" s="182" t="str">
        <f ca="1" t="shared" si="41"/>
        <v>G</v>
      </c>
      <c r="N468" s="182" t="str">
        <f ca="1" t="shared" si="42"/>
        <v>C2</v>
      </c>
    </row>
    <row r="469" spans="1:14" ht="36" customHeight="1">
      <c r="A469" s="72" t="s">
        <v>114</v>
      </c>
      <c r="B469" s="45" t="s">
        <v>115</v>
      </c>
      <c r="C469" s="37" t="s">
        <v>116</v>
      </c>
      <c r="D469" s="38"/>
      <c r="E469" s="39" t="s">
        <v>27</v>
      </c>
      <c r="F469" s="50">
        <v>15</v>
      </c>
      <c r="G469" s="41"/>
      <c r="H469" s="42">
        <f>ROUND(G469*F469,2)</f>
        <v>0</v>
      </c>
      <c r="I469" s="179">
        <f ca="1" t="shared" si="39"/>
      </c>
      <c r="J469" s="180" t="str">
        <f t="shared" si="43"/>
        <v>B119rlLess than 5 sq.m.m²</v>
      </c>
      <c r="K469" s="181">
        <f>MATCH(J469,'[1]Pay Items'!$K$1:$K$505,0)</f>
        <v>172</v>
      </c>
      <c r="L469" s="182" t="str">
        <f ca="1" t="shared" si="40"/>
        <v>,1</v>
      </c>
      <c r="M469" s="182" t="str">
        <f ca="1" t="shared" si="41"/>
        <v>C2</v>
      </c>
      <c r="N469" s="182" t="str">
        <f ca="1" t="shared" si="42"/>
        <v>C2</v>
      </c>
    </row>
    <row r="470" spans="1:14" ht="36" customHeight="1">
      <c r="A470" s="72" t="s">
        <v>117</v>
      </c>
      <c r="B470" s="45" t="s">
        <v>183</v>
      </c>
      <c r="C470" s="37" t="s">
        <v>118</v>
      </c>
      <c r="D470" s="38"/>
      <c r="E470" s="39" t="s">
        <v>27</v>
      </c>
      <c r="F470" s="50">
        <v>100</v>
      </c>
      <c r="G470" s="41"/>
      <c r="H470" s="42">
        <f>ROUND(G470*F470,2)</f>
        <v>0</v>
      </c>
      <c r="I470" s="179">
        <f ca="1" t="shared" si="39"/>
      </c>
      <c r="J470" s="180" t="str">
        <f t="shared" si="43"/>
        <v>B120rl5 sq.m. to 20 sq.m.m²</v>
      </c>
      <c r="K470" s="181">
        <f>MATCH(J470,'[1]Pay Items'!$K$1:$K$505,0)</f>
        <v>173</v>
      </c>
      <c r="L470" s="182" t="str">
        <f ca="1" t="shared" si="40"/>
        <v>,1</v>
      </c>
      <c r="M470" s="182" t="str">
        <f ca="1" t="shared" si="41"/>
        <v>C2</v>
      </c>
      <c r="N470" s="182" t="str">
        <f ca="1" t="shared" si="42"/>
        <v>C2</v>
      </c>
    </row>
    <row r="471" spans="1:14" ht="36" customHeight="1">
      <c r="A471" s="72" t="s">
        <v>119</v>
      </c>
      <c r="B471" s="45" t="s">
        <v>509</v>
      </c>
      <c r="C471" s="37" t="s">
        <v>120</v>
      </c>
      <c r="D471" s="38" t="s">
        <v>2</v>
      </c>
      <c r="E471" s="39" t="s">
        <v>27</v>
      </c>
      <c r="F471" s="50">
        <v>570</v>
      </c>
      <c r="G471" s="41"/>
      <c r="H471" s="42">
        <f>ROUND(G471*F471,2)</f>
        <v>0</v>
      </c>
      <c r="I471" s="179">
        <f ca="1" t="shared" si="39"/>
      </c>
      <c r="J471" s="180" t="str">
        <f t="shared" si="43"/>
        <v>B121rlGreater than 20 sq.m.m²</v>
      </c>
      <c r="K471" s="181">
        <f>MATCH(J471,'[1]Pay Items'!$K$1:$K$505,0)</f>
        <v>174</v>
      </c>
      <c r="L471" s="182" t="str">
        <f ca="1" t="shared" si="40"/>
        <v>,1</v>
      </c>
      <c r="M471" s="182" t="str">
        <f ca="1" t="shared" si="41"/>
        <v>C2</v>
      </c>
      <c r="N471" s="182" t="str">
        <f ca="1" t="shared" si="42"/>
        <v>C2</v>
      </c>
    </row>
    <row r="472" spans="1:14" ht="36" customHeight="1">
      <c r="A472" s="72" t="s">
        <v>184</v>
      </c>
      <c r="B472" s="79" t="s">
        <v>460</v>
      </c>
      <c r="C472" s="37" t="s">
        <v>185</v>
      </c>
      <c r="D472" s="38" t="s">
        <v>273</v>
      </c>
      <c r="E472" s="39"/>
      <c r="F472" s="40"/>
      <c r="G472" s="43"/>
      <c r="H472" s="42"/>
      <c r="I472" s="179" t="str">
        <f ca="1" t="shared" si="39"/>
        <v>LOCKED</v>
      </c>
      <c r="J472" s="180" t="str">
        <f t="shared" si="43"/>
        <v>B135iConcrete Curb InstallationCW 3240-R10</v>
      </c>
      <c r="K472" s="181">
        <f>MATCH(J472,'[1]Pay Items'!$K$1:$K$505,0)</f>
        <v>193</v>
      </c>
      <c r="L472" s="182" t="str">
        <f ca="1" t="shared" si="40"/>
        <v>F0</v>
      </c>
      <c r="M472" s="182" t="str">
        <f ca="1" t="shared" si="41"/>
        <v>G</v>
      </c>
      <c r="N472" s="182" t="str">
        <f ca="1" t="shared" si="42"/>
        <v>C2</v>
      </c>
    </row>
    <row r="473" spans="1:14" ht="36" customHeight="1">
      <c r="A473" s="72" t="s">
        <v>575</v>
      </c>
      <c r="B473" s="45" t="s">
        <v>28</v>
      </c>
      <c r="C473" s="37" t="s">
        <v>578</v>
      </c>
      <c r="D473" s="38" t="s">
        <v>51</v>
      </c>
      <c r="E473" s="39" t="s">
        <v>48</v>
      </c>
      <c r="F473" s="50">
        <v>125</v>
      </c>
      <c r="G473" s="41"/>
      <c r="H473" s="42">
        <f>ROUND(G473*F473,2)</f>
        <v>0</v>
      </c>
      <c r="I473" s="179">
        <f ca="1" t="shared" si="39"/>
      </c>
      <c r="J473" s="180" t="str">
        <f t="shared" si="43"/>
        <v>B137iBarrier (150 mm reveal ht, Separate)SD-203Am</v>
      </c>
      <c r="K473" s="181" t="e">
        <f>MATCH(J473,'[1]Pay Items'!$K$1:$K$505,0)</f>
        <v>#N/A</v>
      </c>
      <c r="L473" s="182" t="str">
        <f ca="1" t="shared" si="40"/>
        <v>,1</v>
      </c>
      <c r="M473" s="182" t="str">
        <f ca="1" t="shared" si="41"/>
        <v>C2</v>
      </c>
      <c r="N473" s="182" t="str">
        <f ca="1" t="shared" si="42"/>
        <v>C2</v>
      </c>
    </row>
    <row r="474" spans="1:14" ht="49.5" customHeight="1">
      <c r="A474" s="72" t="s">
        <v>195</v>
      </c>
      <c r="B474" s="45" t="s">
        <v>37</v>
      </c>
      <c r="C474" s="37" t="s">
        <v>127</v>
      </c>
      <c r="D474" s="38" t="s">
        <v>128</v>
      </c>
      <c r="E474" s="39" t="s">
        <v>48</v>
      </c>
      <c r="F474" s="50">
        <v>40</v>
      </c>
      <c r="G474" s="41"/>
      <c r="H474" s="42">
        <f>ROUND(G474*F474,2)</f>
        <v>0</v>
      </c>
      <c r="I474" s="179">
        <f ca="1" t="shared" si="39"/>
      </c>
      <c r="J474" s="180" t="str">
        <f t="shared" si="43"/>
        <v>B139iModified Barrier (150 mm reveal ht, Dowelled)SD-203Bm</v>
      </c>
      <c r="K474" s="181" t="e">
        <f>MATCH(J474,'[1]Pay Items'!$K$1:$K$505,0)</f>
        <v>#N/A</v>
      </c>
      <c r="L474" s="182" t="str">
        <f ca="1" t="shared" si="40"/>
        <v>,1</v>
      </c>
      <c r="M474" s="182" t="str">
        <f ca="1" t="shared" si="41"/>
        <v>C2</v>
      </c>
      <c r="N474" s="182" t="str">
        <f ca="1" t="shared" si="42"/>
        <v>C2</v>
      </c>
    </row>
    <row r="475" spans="1:14" ht="36" customHeight="1">
      <c r="A475" s="72" t="s">
        <v>126</v>
      </c>
      <c r="B475" s="79" t="s">
        <v>461</v>
      </c>
      <c r="C475" s="37" t="s">
        <v>50</v>
      </c>
      <c r="D475" s="38" t="s">
        <v>273</v>
      </c>
      <c r="E475" s="39"/>
      <c r="F475" s="40"/>
      <c r="G475" s="43"/>
      <c r="H475" s="42"/>
      <c r="I475" s="179" t="str">
        <f ca="1" t="shared" si="39"/>
        <v>LOCKED</v>
      </c>
      <c r="J475" s="180" t="str">
        <f t="shared" si="43"/>
        <v>B154rlConcrete Curb RenewalCW 3240-R10</v>
      </c>
      <c r="K475" s="181">
        <f>MATCH(J475,'[1]Pay Items'!$K$1:$K$505,0)</f>
        <v>217</v>
      </c>
      <c r="L475" s="182" t="str">
        <f ca="1" t="shared" si="40"/>
        <v>F0</v>
      </c>
      <c r="M475" s="182" t="str">
        <f ca="1" t="shared" si="41"/>
        <v>G</v>
      </c>
      <c r="N475" s="182" t="str">
        <f ca="1" t="shared" si="42"/>
        <v>C2</v>
      </c>
    </row>
    <row r="476" spans="1:14" ht="36" customHeight="1">
      <c r="A476" s="72" t="s">
        <v>186</v>
      </c>
      <c r="B476" s="45" t="s">
        <v>28</v>
      </c>
      <c r="C476" s="37" t="s">
        <v>187</v>
      </c>
      <c r="D476" s="38" t="s">
        <v>188</v>
      </c>
      <c r="E476" s="39"/>
      <c r="F476" s="40"/>
      <c r="G476" s="42"/>
      <c r="H476" s="42"/>
      <c r="I476" s="179" t="str">
        <f ca="1" t="shared" si="39"/>
        <v>LOCKED</v>
      </c>
      <c r="J476" s="180" t="str">
        <f t="shared" si="43"/>
        <v>B155rlBarrier (150 mm reveal ht, Dowelled)SD-205,SD-206A</v>
      </c>
      <c r="K476" s="181" t="e">
        <f>MATCH(J476,'[1]Pay Items'!$K$1:$K$505,0)</f>
        <v>#N/A</v>
      </c>
      <c r="L476" s="182" t="str">
        <f ca="1" t="shared" si="40"/>
        <v>F0</v>
      </c>
      <c r="M476" s="182" t="str">
        <f ca="1" t="shared" si="41"/>
        <v>C2</v>
      </c>
      <c r="N476" s="182" t="str">
        <f ca="1" t="shared" si="42"/>
        <v>C2</v>
      </c>
    </row>
    <row r="477" spans="1:14" ht="36" customHeight="1">
      <c r="A477" s="72" t="s">
        <v>189</v>
      </c>
      <c r="B477" s="45" t="s">
        <v>115</v>
      </c>
      <c r="C477" s="37" t="s">
        <v>190</v>
      </c>
      <c r="D477" s="38"/>
      <c r="E477" s="39" t="s">
        <v>48</v>
      </c>
      <c r="F477" s="50">
        <v>50</v>
      </c>
      <c r="G477" s="41"/>
      <c r="H477" s="42">
        <f>ROUND(G477*F477,2)</f>
        <v>0</v>
      </c>
      <c r="I477" s="179">
        <f ca="1" t="shared" si="39"/>
      </c>
      <c r="J477" s="180" t="str">
        <f t="shared" si="43"/>
        <v>B157rl3 m to 30 mm</v>
      </c>
      <c r="K477" s="181">
        <f>MATCH(J477,'[1]Pay Items'!$K$1:$K$505,0)</f>
        <v>220</v>
      </c>
      <c r="L477" s="182" t="str">
        <f ca="1" t="shared" si="40"/>
        <v>,1</v>
      </c>
      <c r="M477" s="182" t="str">
        <f ca="1" t="shared" si="41"/>
        <v>C2</v>
      </c>
      <c r="N477" s="182" t="str">
        <f ca="1" t="shared" si="42"/>
        <v>C2</v>
      </c>
    </row>
    <row r="478" spans="1:14" ht="36" customHeight="1">
      <c r="A478" s="72" t="s">
        <v>129</v>
      </c>
      <c r="B478" s="45" t="s">
        <v>37</v>
      </c>
      <c r="C478" s="37" t="s">
        <v>654</v>
      </c>
      <c r="D478" s="38" t="s">
        <v>130</v>
      </c>
      <c r="E478" s="39" t="s">
        <v>48</v>
      </c>
      <c r="F478" s="50">
        <v>140</v>
      </c>
      <c r="G478" s="41"/>
      <c r="H478" s="42">
        <f>ROUND(G478*F478,2)</f>
        <v>0</v>
      </c>
      <c r="I478" s="179">
        <f ca="1" t="shared" si="39"/>
      </c>
      <c r="J478" s="180" t="str">
        <f t="shared" si="43"/>
        <v>B184rlCurb Ramp (8 -12 mm reveal ht, Integral)SD-229C,Dm</v>
      </c>
      <c r="K478" s="181" t="e">
        <f>MATCH(J478,'[1]Pay Items'!$K$1:$K$505,0)</f>
        <v>#N/A</v>
      </c>
      <c r="L478" s="182" t="str">
        <f ca="1" t="shared" si="40"/>
        <v>,1</v>
      </c>
      <c r="M478" s="182" t="str">
        <f ca="1" t="shared" si="41"/>
        <v>C2</v>
      </c>
      <c r="N478" s="182" t="str">
        <f ca="1" t="shared" si="42"/>
        <v>C2</v>
      </c>
    </row>
    <row r="479" spans="1:14" ht="36" customHeight="1">
      <c r="A479" s="72" t="s">
        <v>52</v>
      </c>
      <c r="B479" s="79" t="s">
        <v>462</v>
      </c>
      <c r="C479" s="37" t="s">
        <v>53</v>
      </c>
      <c r="D479" s="38" t="s">
        <v>288</v>
      </c>
      <c r="E479" s="105"/>
      <c r="F479" s="40"/>
      <c r="G479" s="43"/>
      <c r="H479" s="42"/>
      <c r="I479" s="179" t="str">
        <f ca="1" t="shared" si="39"/>
        <v>LOCKED</v>
      </c>
      <c r="J479" s="180" t="str">
        <f t="shared" si="43"/>
        <v>B190Construction of Asphaltic Concrete OverlayCW 3410-R9</v>
      </c>
      <c r="K479" s="181">
        <f>MATCH(J479,'[1]Pay Items'!$K$1:$K$505,0)</f>
        <v>258</v>
      </c>
      <c r="L479" s="182" t="str">
        <f ca="1" t="shared" si="40"/>
        <v>F0</v>
      </c>
      <c r="M479" s="182" t="str">
        <f ca="1" t="shared" si="41"/>
        <v>G</v>
      </c>
      <c r="N479" s="182" t="str">
        <f ca="1" t="shared" si="42"/>
        <v>C2</v>
      </c>
    </row>
    <row r="480" spans="1:14" ht="36" customHeight="1">
      <c r="A480" s="72" t="s">
        <v>54</v>
      </c>
      <c r="B480" s="45" t="s">
        <v>28</v>
      </c>
      <c r="C480" s="37" t="s">
        <v>55</v>
      </c>
      <c r="D480" s="38"/>
      <c r="E480" s="39"/>
      <c r="F480" s="40"/>
      <c r="G480" s="43"/>
      <c r="H480" s="42"/>
      <c r="I480" s="179" t="str">
        <f ca="1" t="shared" si="39"/>
        <v>LOCKED</v>
      </c>
      <c r="J480" s="180" t="str">
        <f t="shared" si="43"/>
        <v>B191Main Line Paving</v>
      </c>
      <c r="K480" s="181">
        <f>MATCH(J480,'[1]Pay Items'!$K$1:$K$505,0)</f>
        <v>259</v>
      </c>
      <c r="L480" s="182" t="str">
        <f ca="1" t="shared" si="40"/>
        <v>F0</v>
      </c>
      <c r="M480" s="182" t="str">
        <f ca="1" t="shared" si="41"/>
        <v>G</v>
      </c>
      <c r="N480" s="182" t="str">
        <f ca="1" t="shared" si="42"/>
        <v>C2</v>
      </c>
    </row>
    <row r="481" spans="1:14" ht="36" customHeight="1">
      <c r="A481" s="72" t="s">
        <v>56</v>
      </c>
      <c r="B481" s="45" t="s">
        <v>115</v>
      </c>
      <c r="C481" s="37" t="s">
        <v>142</v>
      </c>
      <c r="D481" s="38"/>
      <c r="E481" s="39" t="s">
        <v>29</v>
      </c>
      <c r="F481" s="50">
        <v>575</v>
      </c>
      <c r="G481" s="41"/>
      <c r="H481" s="42">
        <f>ROUND(G481*F481,2)</f>
        <v>0</v>
      </c>
      <c r="I481" s="179">
        <f ca="1" t="shared" si="39"/>
      </c>
      <c r="J481" s="180" t="str">
        <f t="shared" si="43"/>
        <v>B193Type IAtonne</v>
      </c>
      <c r="K481" s="181">
        <f>MATCH(J481,'[1]Pay Items'!$K$1:$K$505,0)</f>
        <v>260</v>
      </c>
      <c r="L481" s="182" t="str">
        <f ca="1" t="shared" si="40"/>
        <v>,1</v>
      </c>
      <c r="M481" s="182" t="str">
        <f ca="1" t="shared" si="41"/>
        <v>C2</v>
      </c>
      <c r="N481" s="182" t="str">
        <f ca="1" t="shared" si="42"/>
        <v>C2</v>
      </c>
    </row>
    <row r="482" spans="1:14" ht="36" customHeight="1">
      <c r="A482" s="72" t="s">
        <v>74</v>
      </c>
      <c r="B482" s="45" t="s">
        <v>37</v>
      </c>
      <c r="C482" s="37" t="s">
        <v>75</v>
      </c>
      <c r="D482" s="38"/>
      <c r="E482" s="39"/>
      <c r="F482" s="40"/>
      <c r="G482" s="43"/>
      <c r="H482" s="42"/>
      <c r="I482" s="179" t="str">
        <f ca="1" t="shared" si="39"/>
        <v>LOCKED</v>
      </c>
      <c r="J482" s="180" t="str">
        <f t="shared" si="43"/>
        <v>B194Tie-ins and Approaches</v>
      </c>
      <c r="K482" s="181">
        <f>MATCH(J482,'[1]Pay Items'!$K$1:$K$505,0)</f>
        <v>262</v>
      </c>
      <c r="L482" s="182" t="str">
        <f ca="1" t="shared" si="40"/>
        <v>F0</v>
      </c>
      <c r="M482" s="182" t="str">
        <f ca="1" t="shared" si="41"/>
        <v>G</v>
      </c>
      <c r="N482" s="182" t="str">
        <f ca="1" t="shared" si="42"/>
        <v>C2</v>
      </c>
    </row>
    <row r="483" spans="1:14" ht="36" customHeight="1">
      <c r="A483" s="72" t="s">
        <v>76</v>
      </c>
      <c r="B483" s="45" t="s">
        <v>115</v>
      </c>
      <c r="C483" s="37" t="s">
        <v>142</v>
      </c>
      <c r="D483" s="38"/>
      <c r="E483" s="39" t="s">
        <v>29</v>
      </c>
      <c r="F483" s="50">
        <v>85</v>
      </c>
      <c r="G483" s="41"/>
      <c r="H483" s="42">
        <f>ROUND(G483*F483,2)</f>
        <v>0</v>
      </c>
      <c r="I483" s="179">
        <f ca="1" t="shared" si="39"/>
      </c>
      <c r="J483" s="180" t="str">
        <f t="shared" si="43"/>
        <v>B195Type IAtonne</v>
      </c>
      <c r="K483" s="181">
        <f>MATCH(J483,'[1]Pay Items'!$K$1:$K$505,0)</f>
        <v>263</v>
      </c>
      <c r="L483" s="182" t="str">
        <f ca="1" t="shared" si="40"/>
        <v>,1</v>
      </c>
      <c r="M483" s="182" t="str">
        <f ca="1" t="shared" si="41"/>
        <v>C2</v>
      </c>
      <c r="N483" s="182" t="str">
        <f ca="1" t="shared" si="42"/>
        <v>C2</v>
      </c>
    </row>
    <row r="484" spans="1:14" ht="36" customHeight="1">
      <c r="A484" s="72" t="s">
        <v>234</v>
      </c>
      <c r="B484" s="79" t="s">
        <v>463</v>
      </c>
      <c r="C484" s="37" t="s">
        <v>235</v>
      </c>
      <c r="D484" s="38" t="s">
        <v>236</v>
      </c>
      <c r="E484" s="39"/>
      <c r="F484" s="40"/>
      <c r="G484" s="43"/>
      <c r="H484" s="42"/>
      <c r="I484" s="179" t="str">
        <f ca="1" t="shared" si="39"/>
        <v>LOCKED</v>
      </c>
      <c r="J484" s="180" t="str">
        <f t="shared" si="43"/>
        <v>B200Planing of PavementCW 3450-R5</v>
      </c>
      <c r="K484" s="181">
        <f>MATCH(J484,'[1]Pay Items'!$K$1:$K$505,0)</f>
        <v>268</v>
      </c>
      <c r="L484" s="182" t="str">
        <f ca="1" t="shared" si="40"/>
        <v>F0</v>
      </c>
      <c r="M484" s="182" t="str">
        <f ca="1" t="shared" si="41"/>
        <v>G</v>
      </c>
      <c r="N484" s="182" t="str">
        <f ca="1" t="shared" si="42"/>
        <v>C2</v>
      </c>
    </row>
    <row r="485" spans="1:14" ht="36" customHeight="1">
      <c r="A485" s="72" t="s">
        <v>237</v>
      </c>
      <c r="B485" s="45" t="s">
        <v>28</v>
      </c>
      <c r="C485" s="37" t="s">
        <v>238</v>
      </c>
      <c r="D485" s="38" t="s">
        <v>2</v>
      </c>
      <c r="E485" s="39" t="s">
        <v>27</v>
      </c>
      <c r="F485" s="50">
        <v>2700</v>
      </c>
      <c r="G485" s="41"/>
      <c r="H485" s="42">
        <f>ROUND(G485*F485,2)</f>
        <v>0</v>
      </c>
      <c r="I485" s="179">
        <f ca="1" t="shared" si="39"/>
      </c>
      <c r="J485" s="180" t="str">
        <f t="shared" si="43"/>
        <v>B2010 - 50 mm Depth (Asphalt)m²</v>
      </c>
      <c r="K485" s="181">
        <f>MATCH(J485,'[1]Pay Items'!$K$1:$K$505,0)</f>
        <v>269</v>
      </c>
      <c r="L485" s="182" t="str">
        <f ca="1" t="shared" si="40"/>
        <v>,1</v>
      </c>
      <c r="M485" s="182" t="str">
        <f ca="1" t="shared" si="41"/>
        <v>C2</v>
      </c>
      <c r="N485" s="182" t="str">
        <f ca="1" t="shared" si="42"/>
        <v>C2</v>
      </c>
    </row>
    <row r="486" spans="1:14" ht="36" customHeight="1">
      <c r="A486" s="72" t="s">
        <v>348</v>
      </c>
      <c r="B486" s="45" t="s">
        <v>37</v>
      </c>
      <c r="C486" s="37" t="s">
        <v>349</v>
      </c>
      <c r="D486" s="38" t="s">
        <v>2</v>
      </c>
      <c r="E486" s="39" t="s">
        <v>27</v>
      </c>
      <c r="F486" s="50">
        <v>600</v>
      </c>
      <c r="G486" s="41"/>
      <c r="H486" s="42">
        <f>ROUND(G486*F486,2)</f>
        <v>0</v>
      </c>
      <c r="I486" s="179">
        <f ca="1" t="shared" si="39"/>
      </c>
      <c r="J486" s="180" t="str">
        <f t="shared" si="43"/>
        <v>B20250 - 100 mm Depth (Asphalt)m²</v>
      </c>
      <c r="K486" s="181">
        <f>MATCH(J486,'[1]Pay Items'!$K$1:$K$505,0)</f>
        <v>270</v>
      </c>
      <c r="L486" s="182" t="str">
        <f ca="1" t="shared" si="40"/>
        <v>,1</v>
      </c>
      <c r="M486" s="182" t="str">
        <f ca="1" t="shared" si="41"/>
        <v>C2</v>
      </c>
      <c r="N486" s="182" t="str">
        <f ca="1" t="shared" si="42"/>
        <v>C2</v>
      </c>
    </row>
    <row r="487" spans="1:14" ht="36" customHeight="1">
      <c r="A487" s="140" t="s">
        <v>83</v>
      </c>
      <c r="B487" s="141" t="s">
        <v>464</v>
      </c>
      <c r="C487" s="142" t="s">
        <v>84</v>
      </c>
      <c r="D487" s="143" t="s">
        <v>239</v>
      </c>
      <c r="E487" s="144" t="s">
        <v>27</v>
      </c>
      <c r="F487" s="158">
        <v>1300</v>
      </c>
      <c r="G487" s="148"/>
      <c r="H487" s="149">
        <f>ROUND(G487*F487,2)</f>
        <v>0</v>
      </c>
      <c r="I487" s="179">
        <f ca="1" t="shared" si="39"/>
      </c>
      <c r="J487" s="180" t="str">
        <f t="shared" si="43"/>
        <v>B206Pavement Repair Fabricm²</v>
      </c>
      <c r="K487" s="181">
        <f>MATCH(J487,'[1]Pay Items'!$K$1:$K$505,0)</f>
        <v>274</v>
      </c>
      <c r="L487" s="182" t="str">
        <f ca="1" t="shared" si="40"/>
        <v>,1</v>
      </c>
      <c r="M487" s="182" t="str">
        <f ca="1" t="shared" si="41"/>
        <v>C2</v>
      </c>
      <c r="N487" s="182" t="str">
        <f ca="1" t="shared" si="42"/>
        <v>C2</v>
      </c>
    </row>
    <row r="488" spans="1:14" ht="36" customHeight="1">
      <c r="A488" s="120"/>
      <c r="B488" s="116"/>
      <c r="C488" s="117" t="s">
        <v>132</v>
      </c>
      <c r="D488" s="118"/>
      <c r="E488" s="118"/>
      <c r="F488" s="118"/>
      <c r="G488" s="43"/>
      <c r="H488" s="119"/>
      <c r="I488" s="179" t="str">
        <f ca="1" t="shared" si="39"/>
        <v>LOCKED</v>
      </c>
      <c r="J488" s="180" t="str">
        <f t="shared" si="43"/>
        <v>ROADWORK - NEW CONSTRUCTION</v>
      </c>
      <c r="K488" s="181">
        <f>MATCH(J488,'[1]Pay Items'!$K$1:$K$505,0)</f>
        <v>282</v>
      </c>
      <c r="L488" s="182" t="str">
        <f ca="1" t="shared" si="40"/>
        <v>F0</v>
      </c>
      <c r="M488" s="182" t="str">
        <f ca="1" t="shared" si="41"/>
        <v>G</v>
      </c>
      <c r="N488" s="182" t="str">
        <f ca="1" t="shared" si="42"/>
        <v>F2</v>
      </c>
    </row>
    <row r="489" spans="1:14" ht="49.5" customHeight="1">
      <c r="A489" s="71" t="s">
        <v>207</v>
      </c>
      <c r="B489" s="79" t="s">
        <v>465</v>
      </c>
      <c r="C489" s="37" t="s">
        <v>208</v>
      </c>
      <c r="D489" s="38" t="s">
        <v>133</v>
      </c>
      <c r="E489" s="39"/>
      <c r="F489" s="44"/>
      <c r="G489" s="43"/>
      <c r="H489" s="75"/>
      <c r="I489" s="179" t="str">
        <f ca="1" t="shared" si="39"/>
        <v>LOCKED</v>
      </c>
      <c r="J489" s="180" t="str">
        <f t="shared" si="43"/>
        <v>C001Concrete Pavements, Median Slabs, Bull-noses, and Safety MediansCW 3310-R14</v>
      </c>
      <c r="K489" s="181">
        <f>MATCH(J489,'[1]Pay Items'!$K$1:$K$505,0)</f>
        <v>283</v>
      </c>
      <c r="L489" s="182" t="str">
        <f ca="1" t="shared" si="40"/>
        <v>F0</v>
      </c>
      <c r="M489" s="182" t="str">
        <f ca="1" t="shared" si="41"/>
        <v>G</v>
      </c>
      <c r="N489" s="182" t="str">
        <f ca="1" t="shared" si="42"/>
        <v>C2</v>
      </c>
    </row>
    <row r="490" spans="1:14" ht="49.5" customHeight="1">
      <c r="A490" s="71" t="s">
        <v>524</v>
      </c>
      <c r="B490" s="45" t="s">
        <v>28</v>
      </c>
      <c r="C490" s="37" t="s">
        <v>424</v>
      </c>
      <c r="D490" s="38" t="s">
        <v>2</v>
      </c>
      <c r="E490" s="39" t="s">
        <v>27</v>
      </c>
      <c r="F490" s="50">
        <v>180</v>
      </c>
      <c r="G490" s="41"/>
      <c r="H490" s="42">
        <f>ROUND(G490*F490,2)</f>
        <v>0</v>
      </c>
      <c r="I490" s="179">
        <f ca="1" t="shared" si="39"/>
      </c>
      <c r="J490" s="180" t="str">
        <f t="shared" si="43"/>
        <v>C008Construction of 200 mm Concrete Pavement (Reinforced)m²</v>
      </c>
      <c r="K490" s="181">
        <f>MATCH(J490,'[1]Pay Items'!$K$1:$K$505,0)</f>
        <v>290</v>
      </c>
      <c r="L490" s="182" t="str">
        <f ca="1" t="shared" si="40"/>
        <v>,1</v>
      </c>
      <c r="M490" s="182" t="str">
        <f ca="1" t="shared" si="41"/>
        <v>C2</v>
      </c>
      <c r="N490" s="182" t="str">
        <f ca="1" t="shared" si="42"/>
        <v>C2</v>
      </c>
    </row>
    <row r="491" spans="1:14" ht="36" customHeight="1">
      <c r="A491" s="107"/>
      <c r="B491" s="24"/>
      <c r="C491" s="33" t="s">
        <v>18</v>
      </c>
      <c r="D491" s="26"/>
      <c r="E491" s="27"/>
      <c r="F491" s="50"/>
      <c r="G491" s="30"/>
      <c r="H491" s="30"/>
      <c r="I491" s="179" t="str">
        <f ca="1" t="shared" si="39"/>
        <v>LOCKED</v>
      </c>
      <c r="J491" s="180" t="str">
        <f t="shared" si="43"/>
        <v>JOINT AND CRACK SEALING</v>
      </c>
      <c r="K491" s="181">
        <f>MATCH(J491,'[1]Pay Items'!$K$1:$K$505,0)</f>
        <v>353</v>
      </c>
      <c r="L491" s="182" t="str">
        <f ca="1" t="shared" si="40"/>
        <v>,1</v>
      </c>
      <c r="M491" s="182" t="str">
        <f ca="1" t="shared" si="41"/>
        <v>C2</v>
      </c>
      <c r="N491" s="182" t="str">
        <f ca="1" t="shared" si="42"/>
        <v>C2</v>
      </c>
    </row>
    <row r="492" spans="1:14" ht="36" customHeight="1">
      <c r="A492" s="110" t="s">
        <v>59</v>
      </c>
      <c r="B492" s="24" t="s">
        <v>466</v>
      </c>
      <c r="C492" s="25" t="s">
        <v>60</v>
      </c>
      <c r="D492" s="26" t="s">
        <v>191</v>
      </c>
      <c r="E492" s="27" t="s">
        <v>48</v>
      </c>
      <c r="F492" s="50">
        <v>900</v>
      </c>
      <c r="G492" s="29"/>
      <c r="H492" s="30">
        <f>ROUND(G492*F492,2)</f>
        <v>0</v>
      </c>
      <c r="I492" s="179">
        <f ca="1" t="shared" si="39"/>
      </c>
      <c r="J492" s="180" t="str">
        <f t="shared" si="43"/>
        <v>D006Reflective Crack MaintenanceCW 3250-R7m</v>
      </c>
      <c r="K492" s="181">
        <f>MATCH(J492,'[1]Pay Items'!$K$1:$K$505,0)</f>
        <v>359</v>
      </c>
      <c r="L492" s="182" t="str">
        <f ca="1" t="shared" si="40"/>
        <v>,1</v>
      </c>
      <c r="M492" s="182" t="str">
        <f ca="1" t="shared" si="41"/>
        <v>C2</v>
      </c>
      <c r="N492" s="182" t="str">
        <f ca="1" t="shared" si="42"/>
        <v>C2</v>
      </c>
    </row>
    <row r="493" spans="1:14" ht="49.5" customHeight="1">
      <c r="A493" s="107"/>
      <c r="B493" s="24"/>
      <c r="C493" s="33" t="s">
        <v>19</v>
      </c>
      <c r="D493" s="26"/>
      <c r="E493" s="27"/>
      <c r="F493" s="50"/>
      <c r="G493" s="30"/>
      <c r="H493" s="30"/>
      <c r="I493" s="179" t="str">
        <f ca="1" t="shared" si="39"/>
        <v>LOCKED</v>
      </c>
      <c r="J493" s="180" t="str">
        <f t="shared" si="43"/>
        <v>ASSOCIATED DRAINAGE AND UNDERGROUND WORKS</v>
      </c>
      <c r="K493" s="181">
        <f>MATCH(J493,'[1]Pay Items'!$K$1:$K$505,0)</f>
        <v>361</v>
      </c>
      <c r="L493" s="182" t="str">
        <f ca="1" t="shared" si="40"/>
        <v>,1</v>
      </c>
      <c r="M493" s="182" t="str">
        <f ca="1" t="shared" si="41"/>
        <v>C2</v>
      </c>
      <c r="N493" s="182" t="str">
        <f ca="1" t="shared" si="42"/>
        <v>C2</v>
      </c>
    </row>
    <row r="494" spans="1:14" ht="36" customHeight="1">
      <c r="A494" s="71" t="s">
        <v>145</v>
      </c>
      <c r="B494" s="79" t="s">
        <v>467</v>
      </c>
      <c r="C494" s="37" t="s">
        <v>146</v>
      </c>
      <c r="D494" s="38" t="s">
        <v>147</v>
      </c>
      <c r="E494" s="39"/>
      <c r="F494" s="44"/>
      <c r="G494" s="43"/>
      <c r="H494" s="75"/>
      <c r="I494" s="179" t="str">
        <f ca="1" t="shared" si="39"/>
        <v>LOCKED</v>
      </c>
      <c r="J494" s="180" t="str">
        <f t="shared" si="43"/>
        <v>E003Catch BasinCW 2130-R12</v>
      </c>
      <c r="K494" s="181">
        <f>MATCH(J494,'[1]Pay Items'!$K$1:$K$505,0)</f>
        <v>364</v>
      </c>
      <c r="L494" s="182" t="str">
        <f ca="1" t="shared" si="40"/>
        <v>F0</v>
      </c>
      <c r="M494" s="182" t="str">
        <f ca="1" t="shared" si="41"/>
        <v>G</v>
      </c>
      <c r="N494" s="182" t="str">
        <f ca="1" t="shared" si="42"/>
        <v>C2</v>
      </c>
    </row>
    <row r="495" spans="1:14" ht="36" customHeight="1">
      <c r="A495" s="71" t="s">
        <v>148</v>
      </c>
      <c r="B495" s="45" t="s">
        <v>28</v>
      </c>
      <c r="C495" s="37" t="s">
        <v>149</v>
      </c>
      <c r="D495" s="38"/>
      <c r="E495" s="39" t="s">
        <v>34</v>
      </c>
      <c r="F495" s="50">
        <v>6</v>
      </c>
      <c r="G495" s="41"/>
      <c r="H495" s="42">
        <f>ROUND(G495*F495,2)</f>
        <v>0</v>
      </c>
      <c r="I495" s="179">
        <f ca="1" t="shared" si="39"/>
      </c>
      <c r="J495" s="180" t="str">
        <f t="shared" si="43"/>
        <v>E004SD-024, 1800 mm deepeach</v>
      </c>
      <c r="K495" s="181" t="e">
        <f>MATCH(J495,'[1]Pay Items'!$K$1:$K$505,0)</f>
        <v>#N/A</v>
      </c>
      <c r="L495" s="182" t="str">
        <f ca="1" t="shared" si="40"/>
        <v>,1</v>
      </c>
      <c r="M495" s="182" t="str">
        <f ca="1" t="shared" si="41"/>
        <v>C2</v>
      </c>
      <c r="N495" s="182" t="str">
        <f ca="1" t="shared" si="42"/>
        <v>C2</v>
      </c>
    </row>
    <row r="496" spans="1:14" ht="36" customHeight="1">
      <c r="A496" s="71" t="s">
        <v>324</v>
      </c>
      <c r="B496" s="79" t="s">
        <v>468</v>
      </c>
      <c r="C496" s="37" t="s">
        <v>326</v>
      </c>
      <c r="D496" s="38" t="s">
        <v>147</v>
      </c>
      <c r="E496" s="39"/>
      <c r="F496" s="44"/>
      <c r="G496" s="43"/>
      <c r="H496" s="75"/>
      <c r="I496" s="179" t="str">
        <f ca="1" t="shared" si="39"/>
        <v>LOCKED</v>
      </c>
      <c r="J496" s="180" t="str">
        <f t="shared" si="43"/>
        <v>E007DRemove and Replace Existing Catch PitCW 2130-R12</v>
      </c>
      <c r="K496" s="181">
        <f>MATCH(J496,'[1]Pay Items'!$K$1:$K$505,0)</f>
        <v>372</v>
      </c>
      <c r="L496" s="182" t="str">
        <f ca="1" t="shared" si="40"/>
        <v>F0</v>
      </c>
      <c r="M496" s="182" t="str">
        <f ca="1" t="shared" si="41"/>
        <v>G</v>
      </c>
      <c r="N496" s="182" t="str">
        <f ca="1" t="shared" si="42"/>
        <v>C2</v>
      </c>
    </row>
    <row r="497" spans="1:14" ht="36" customHeight="1">
      <c r="A497" s="71" t="s">
        <v>327</v>
      </c>
      <c r="B497" s="45" t="s">
        <v>28</v>
      </c>
      <c r="C497" s="37" t="s">
        <v>328</v>
      </c>
      <c r="D497" s="38"/>
      <c r="E497" s="39" t="s">
        <v>34</v>
      </c>
      <c r="F497" s="50">
        <v>6</v>
      </c>
      <c r="G497" s="41"/>
      <c r="H497" s="42">
        <f>ROUND(G497*F497,2)</f>
        <v>0</v>
      </c>
      <c r="I497" s="179">
        <f ca="1" t="shared" si="39"/>
      </c>
      <c r="J497" s="180" t="str">
        <f t="shared" si="43"/>
        <v>E007ESD-023each</v>
      </c>
      <c r="K497" s="181">
        <f>MATCH(J497,'[1]Pay Items'!$K$1:$K$505,0)</f>
        <v>373</v>
      </c>
      <c r="L497" s="182" t="str">
        <f ca="1" t="shared" si="40"/>
        <v>,1</v>
      </c>
      <c r="M497" s="182" t="str">
        <f ca="1" t="shared" si="41"/>
        <v>C2</v>
      </c>
      <c r="N497" s="182" t="str">
        <f ca="1" t="shared" si="42"/>
        <v>C2</v>
      </c>
    </row>
    <row r="498" spans="1:14" ht="36" customHeight="1">
      <c r="A498" s="71" t="s">
        <v>240</v>
      </c>
      <c r="B498" s="79" t="s">
        <v>469</v>
      </c>
      <c r="C498" s="37" t="s">
        <v>241</v>
      </c>
      <c r="D498" s="38" t="s">
        <v>147</v>
      </c>
      <c r="E498" s="39" t="s">
        <v>48</v>
      </c>
      <c r="F498" s="50">
        <v>20</v>
      </c>
      <c r="G498" s="41"/>
      <c r="H498" s="42">
        <f>ROUND(G498*F498,2)</f>
        <v>0</v>
      </c>
      <c r="I498" s="179">
        <f ca="1" t="shared" si="39"/>
      </c>
      <c r="J498" s="180" t="str">
        <f t="shared" si="43"/>
        <v>E012Drainage Connection PipeCW 2130-R12m</v>
      </c>
      <c r="K498" s="181">
        <f>MATCH(J498,'[1]Pay Items'!$K$1:$K$505,0)</f>
        <v>378</v>
      </c>
      <c r="L498" s="182" t="str">
        <f ca="1" t="shared" si="40"/>
        <v>,1</v>
      </c>
      <c r="M498" s="182" t="str">
        <f ca="1" t="shared" si="41"/>
        <v>C2</v>
      </c>
      <c r="N498" s="182" t="str">
        <f ca="1" t="shared" si="42"/>
        <v>C2</v>
      </c>
    </row>
    <row r="499" spans="1:14" ht="49.5" customHeight="1">
      <c r="A499" s="71" t="s">
        <v>85</v>
      </c>
      <c r="B499" s="79" t="s">
        <v>470</v>
      </c>
      <c r="C499" s="80" t="s">
        <v>155</v>
      </c>
      <c r="D499" s="38" t="s">
        <v>147</v>
      </c>
      <c r="E499" s="39"/>
      <c r="F499" s="44"/>
      <c r="G499" s="43"/>
      <c r="H499" s="75"/>
      <c r="I499" s="179" t="str">
        <f ca="1" t="shared" si="39"/>
        <v>LOCKED</v>
      </c>
      <c r="J499" s="180" t="str">
        <f t="shared" si="43"/>
        <v>E023Replacing Existing Manhole and Catch Basin Frames &amp; CoversCW 2130-R12</v>
      </c>
      <c r="K499" s="181">
        <f>MATCH(J499,'[1]Pay Items'!$K$1:$K$505,0)</f>
        <v>389</v>
      </c>
      <c r="L499" s="182" t="str">
        <f ca="1" t="shared" si="40"/>
        <v>F0</v>
      </c>
      <c r="M499" s="182" t="str">
        <f ca="1" t="shared" si="41"/>
        <v>G</v>
      </c>
      <c r="N499" s="182" t="str">
        <f ca="1" t="shared" si="42"/>
        <v>C2</v>
      </c>
    </row>
    <row r="500" spans="1:14" ht="49.5" customHeight="1">
      <c r="A500" s="71" t="s">
        <v>86</v>
      </c>
      <c r="B500" s="45" t="s">
        <v>28</v>
      </c>
      <c r="C500" s="37" t="s">
        <v>87</v>
      </c>
      <c r="D500" s="38"/>
      <c r="E500" s="39" t="s">
        <v>34</v>
      </c>
      <c r="F500" s="50">
        <v>12</v>
      </c>
      <c r="G500" s="41"/>
      <c r="H500" s="42">
        <f>ROUND(G500*F500,2)</f>
        <v>0</v>
      </c>
      <c r="I500" s="179">
        <f ca="1" t="shared" si="39"/>
      </c>
      <c r="J500" s="180" t="str">
        <f t="shared" si="43"/>
        <v>E024AP-004 - Standard Frame for Manhole and Catch Basineach</v>
      </c>
      <c r="K500" s="181">
        <f>MATCH(J500,'[1]Pay Items'!$K$1:$K$505,0)</f>
        <v>390</v>
      </c>
      <c r="L500" s="182" t="str">
        <f ca="1" t="shared" si="40"/>
        <v>,1</v>
      </c>
      <c r="M500" s="182" t="str">
        <f ca="1" t="shared" si="41"/>
        <v>C2</v>
      </c>
      <c r="N500" s="182" t="str">
        <f ca="1" t="shared" si="42"/>
        <v>C2</v>
      </c>
    </row>
    <row r="501" spans="1:14" ht="49.5" customHeight="1">
      <c r="A501" s="71" t="s">
        <v>88</v>
      </c>
      <c r="B501" s="45" t="s">
        <v>37</v>
      </c>
      <c r="C501" s="37" t="s">
        <v>89</v>
      </c>
      <c r="D501" s="38"/>
      <c r="E501" s="39" t="s">
        <v>34</v>
      </c>
      <c r="F501" s="50">
        <v>12</v>
      </c>
      <c r="G501" s="41"/>
      <c r="H501" s="42">
        <f>ROUND(G501*F501,2)</f>
        <v>0</v>
      </c>
      <c r="I501" s="179">
        <f ca="1" t="shared" si="39"/>
      </c>
      <c r="J501" s="180" t="str">
        <f t="shared" si="43"/>
        <v>E025AP-005 - Standard Solid Cover for Standard Frameeach</v>
      </c>
      <c r="K501" s="181">
        <f>MATCH(J501,'[1]Pay Items'!$K$1:$K$505,0)</f>
        <v>391</v>
      </c>
      <c r="L501" s="182" t="str">
        <f ca="1" t="shared" si="40"/>
        <v>,1</v>
      </c>
      <c r="M501" s="182" t="str">
        <f ca="1" t="shared" si="41"/>
        <v>C2</v>
      </c>
      <c r="N501" s="182" t="str">
        <f ca="1" t="shared" si="42"/>
        <v>C2</v>
      </c>
    </row>
    <row r="502" spans="1:14" ht="36" customHeight="1">
      <c r="A502" s="71" t="s">
        <v>330</v>
      </c>
      <c r="B502" s="79" t="s">
        <v>471</v>
      </c>
      <c r="C502" s="80" t="s">
        <v>332</v>
      </c>
      <c r="D502" s="38" t="s">
        <v>147</v>
      </c>
      <c r="E502" s="39"/>
      <c r="F502" s="44"/>
      <c r="G502" s="43"/>
      <c r="H502" s="75"/>
      <c r="I502" s="179" t="str">
        <f ca="1" t="shared" si="39"/>
        <v>LOCKED</v>
      </c>
      <c r="J502" s="180" t="str">
        <f t="shared" si="43"/>
        <v>E034Connecting to Existing Catch BasinCW 2130-R12</v>
      </c>
      <c r="K502" s="181">
        <f>MATCH(J502,'[1]Pay Items'!$K$1:$K$505,0)</f>
        <v>400</v>
      </c>
      <c r="L502" s="182" t="str">
        <f ca="1" t="shared" si="40"/>
        <v>F0</v>
      </c>
      <c r="M502" s="182" t="str">
        <f ca="1" t="shared" si="41"/>
        <v>G</v>
      </c>
      <c r="N502" s="182" t="str">
        <f ca="1" t="shared" si="42"/>
        <v>C2</v>
      </c>
    </row>
    <row r="503" spans="1:14" ht="36" customHeight="1">
      <c r="A503" s="71" t="s">
        <v>158</v>
      </c>
      <c r="B503" s="45" t="s">
        <v>28</v>
      </c>
      <c r="C503" s="80" t="s">
        <v>159</v>
      </c>
      <c r="D503" s="38"/>
      <c r="E503" s="39" t="s">
        <v>34</v>
      </c>
      <c r="F503" s="50">
        <v>6</v>
      </c>
      <c r="G503" s="41"/>
      <c r="H503" s="42">
        <f>ROUND(G503*F503,2)</f>
        <v>0</v>
      </c>
      <c r="I503" s="179">
        <f ca="1" t="shared" si="39"/>
      </c>
      <c r="J503" s="180" t="str">
        <f t="shared" si="43"/>
        <v>E033250 mm Catch Basin Leadeach</v>
      </c>
      <c r="K503" s="181" t="e">
        <f>MATCH(J503,'[1]Pay Items'!$K$1:$K$505,0)</f>
        <v>#N/A</v>
      </c>
      <c r="L503" s="182" t="str">
        <f ca="1" t="shared" si="40"/>
        <v>,1</v>
      </c>
      <c r="M503" s="182" t="str">
        <f ca="1" t="shared" si="41"/>
        <v>C2</v>
      </c>
      <c r="N503" s="182" t="str">
        <f ca="1" t="shared" si="42"/>
        <v>C2</v>
      </c>
    </row>
    <row r="504" spans="1:14" ht="36" customHeight="1">
      <c r="A504" s="71" t="s">
        <v>167</v>
      </c>
      <c r="B504" s="79" t="s">
        <v>472</v>
      </c>
      <c r="C504" s="37" t="s">
        <v>168</v>
      </c>
      <c r="D504" s="38" t="s">
        <v>169</v>
      </c>
      <c r="E504" s="39" t="s">
        <v>34</v>
      </c>
      <c r="F504" s="50">
        <v>6</v>
      </c>
      <c r="G504" s="41"/>
      <c r="H504" s="42">
        <f>ROUND(G504*F504,2)</f>
        <v>0</v>
      </c>
      <c r="I504" s="179">
        <f ca="1" t="shared" si="39"/>
      </c>
      <c r="J504" s="180" t="str">
        <f t="shared" si="43"/>
        <v>E050ACatch Basin CleaningCW 2140-R3each</v>
      </c>
      <c r="K504" s="181">
        <f>MATCH(J504,'[1]Pay Items'!$K$1:$K$505,0)</f>
        <v>421</v>
      </c>
      <c r="L504" s="182" t="str">
        <f ca="1" t="shared" si="40"/>
        <v>,1</v>
      </c>
      <c r="M504" s="182" t="str">
        <f ca="1" t="shared" si="41"/>
        <v>C2</v>
      </c>
      <c r="N504" s="182" t="str">
        <f ca="1" t="shared" si="42"/>
        <v>C2</v>
      </c>
    </row>
    <row r="505" spans="1:14" ht="36" customHeight="1">
      <c r="A505" s="71" t="s">
        <v>512</v>
      </c>
      <c r="B505" s="79" t="s">
        <v>473</v>
      </c>
      <c r="C505" s="37" t="s">
        <v>513</v>
      </c>
      <c r="D505" s="38" t="s">
        <v>147</v>
      </c>
      <c r="E505" s="39"/>
      <c r="F505" s="44"/>
      <c r="G505" s="43"/>
      <c r="H505" s="75"/>
      <c r="I505" s="179" t="str">
        <f ca="1" t="shared" si="39"/>
        <v>LOCKED</v>
      </c>
      <c r="J505" s="180" t="str">
        <f t="shared" si="43"/>
        <v>E017Sewer Repair - Up to 3.0 Meters LongCW 2130-R12</v>
      </c>
      <c r="K505" s="181">
        <f>MATCH(J505,'[1]Pay Items'!$K$1:$K$505,0)</f>
        <v>383</v>
      </c>
      <c r="L505" s="182" t="str">
        <f ca="1" t="shared" si="40"/>
        <v>F0</v>
      </c>
      <c r="M505" s="182" t="str">
        <f ca="1" t="shared" si="41"/>
        <v>G</v>
      </c>
      <c r="N505" s="182" t="str">
        <f ca="1" t="shared" si="42"/>
        <v>C2</v>
      </c>
    </row>
    <row r="506" spans="1:14" ht="36" customHeight="1">
      <c r="A506" s="71" t="s">
        <v>514</v>
      </c>
      <c r="B506" s="45" t="s">
        <v>28</v>
      </c>
      <c r="C506" s="37" t="s">
        <v>601</v>
      </c>
      <c r="D506" s="38"/>
      <c r="E506" s="39"/>
      <c r="F506" s="44"/>
      <c r="G506" s="43"/>
      <c r="H506" s="75"/>
      <c r="I506" s="179" t="str">
        <f ca="1" t="shared" si="39"/>
        <v>LOCKED</v>
      </c>
      <c r="J506" s="180" t="str">
        <f t="shared" si="43"/>
        <v>E018300 mm</v>
      </c>
      <c r="K506" s="181" t="e">
        <f>MATCH(J506,'[1]Pay Items'!$K$1:$K$505,0)</f>
        <v>#N/A</v>
      </c>
      <c r="L506" s="182" t="str">
        <f ca="1" t="shared" si="40"/>
        <v>F0</v>
      </c>
      <c r="M506" s="182" t="str">
        <f ca="1" t="shared" si="41"/>
        <v>G</v>
      </c>
      <c r="N506" s="182" t="str">
        <f ca="1" t="shared" si="42"/>
        <v>C2</v>
      </c>
    </row>
    <row r="507" spans="1:14" ht="36" customHeight="1">
      <c r="A507" s="146" t="s">
        <v>515</v>
      </c>
      <c r="B507" s="147" t="s">
        <v>115</v>
      </c>
      <c r="C507" s="142" t="s">
        <v>640</v>
      </c>
      <c r="D507" s="143"/>
      <c r="E507" s="144" t="s">
        <v>34</v>
      </c>
      <c r="F507" s="158">
        <v>1</v>
      </c>
      <c r="G507" s="148"/>
      <c r="H507" s="149">
        <f>ROUND(G507*F507,2)</f>
        <v>0</v>
      </c>
      <c r="I507" s="179">
        <f ca="1" t="shared" si="39"/>
      </c>
      <c r="J507" s="180" t="str">
        <f t="shared" si="43"/>
        <v>E019Class 1 Backfilleach</v>
      </c>
      <c r="K507" s="181" t="e">
        <f>MATCH(J507,'[1]Pay Items'!$K$1:$K$505,0)</f>
        <v>#N/A</v>
      </c>
      <c r="L507" s="182" t="str">
        <f ca="1" t="shared" si="40"/>
        <v>,1</v>
      </c>
      <c r="M507" s="182" t="str">
        <f ca="1" t="shared" si="41"/>
        <v>C2</v>
      </c>
      <c r="N507" s="182" t="str">
        <f ca="1" t="shared" si="42"/>
        <v>C2</v>
      </c>
    </row>
    <row r="508" spans="1:14" ht="49.5" customHeight="1">
      <c r="A508" s="161"/>
      <c r="B508" s="45"/>
      <c r="C508" s="33" t="s">
        <v>404</v>
      </c>
      <c r="D508" s="38"/>
      <c r="E508" s="163"/>
      <c r="F508" s="44"/>
      <c r="G508" s="43"/>
      <c r="H508" s="75"/>
      <c r="I508" s="179" t="str">
        <f ca="1" t="shared" si="39"/>
        <v>LOCKED</v>
      </c>
      <c r="J508" s="180" t="str">
        <f t="shared" si="43"/>
        <v>ASSOCIATED DRAINAGE AND UNDERGROUND WORKS (Cont'd)</v>
      </c>
      <c r="K508" s="181" t="e">
        <f>MATCH(J508,'[1]Pay Items'!$K$1:$K$505,0)</f>
        <v>#N/A</v>
      </c>
      <c r="L508" s="182" t="str">
        <f ca="1" t="shared" si="40"/>
        <v>F0</v>
      </c>
      <c r="M508" s="182" t="str">
        <f ca="1" t="shared" si="41"/>
        <v>G</v>
      </c>
      <c r="N508" s="182" t="str">
        <f ca="1" t="shared" si="42"/>
        <v>C2</v>
      </c>
    </row>
    <row r="509" spans="1:14" ht="36" customHeight="1">
      <c r="A509" s="161"/>
      <c r="B509" s="79" t="s">
        <v>474</v>
      </c>
      <c r="C509" s="162" t="s">
        <v>518</v>
      </c>
      <c r="D509" s="38" t="s">
        <v>520</v>
      </c>
      <c r="E509" s="163"/>
      <c r="F509" s="44"/>
      <c r="G509" s="43"/>
      <c r="H509" s="75"/>
      <c r="I509" s="179" t="str">
        <f ca="1" t="shared" si="39"/>
        <v>LOCKED</v>
      </c>
      <c r="J509" s="180" t="str">
        <f t="shared" si="43"/>
        <v>Sewer InspectionCW2145-R3</v>
      </c>
      <c r="K509" s="181" t="e">
        <f>MATCH(J509,'[1]Pay Items'!$K$1:$K$505,0)</f>
        <v>#N/A</v>
      </c>
      <c r="L509" s="182" t="str">
        <f ca="1" t="shared" si="40"/>
        <v>F0</v>
      </c>
      <c r="M509" s="182" t="str">
        <f ca="1" t="shared" si="41"/>
        <v>G</v>
      </c>
      <c r="N509" s="182" t="str">
        <f ca="1" t="shared" si="42"/>
        <v>C2</v>
      </c>
    </row>
    <row r="510" spans="1:14" ht="36" customHeight="1">
      <c r="A510" s="161"/>
      <c r="B510" s="45" t="s">
        <v>28</v>
      </c>
      <c r="C510" s="162" t="s">
        <v>519</v>
      </c>
      <c r="D510" s="38"/>
      <c r="E510" s="163" t="s">
        <v>48</v>
      </c>
      <c r="F510" s="50">
        <v>35</v>
      </c>
      <c r="G510" s="41"/>
      <c r="H510" s="164"/>
      <c r="I510" s="179">
        <f ca="1" t="shared" si="39"/>
      </c>
      <c r="J510" s="180" t="str">
        <f t="shared" si="43"/>
        <v>250 mmm</v>
      </c>
      <c r="K510" s="181" t="e">
        <f>MATCH(J510,'[1]Pay Items'!$K$1:$K$505,0)</f>
        <v>#N/A</v>
      </c>
      <c r="L510" s="182" t="str">
        <f ca="1" t="shared" si="40"/>
        <v>,1</v>
      </c>
      <c r="M510" s="182" t="str">
        <f ca="1" t="shared" si="41"/>
        <v>C2</v>
      </c>
      <c r="N510" s="182" t="str">
        <f ca="1" t="shared" si="42"/>
        <v>C2</v>
      </c>
    </row>
    <row r="511" spans="1:14" ht="36" customHeight="1">
      <c r="A511" s="161"/>
      <c r="B511" s="45" t="s">
        <v>37</v>
      </c>
      <c r="C511" s="162" t="s">
        <v>641</v>
      </c>
      <c r="D511" s="38"/>
      <c r="E511" s="163" t="s">
        <v>48</v>
      </c>
      <c r="F511" s="50">
        <v>20</v>
      </c>
      <c r="G511" s="41"/>
      <c r="H511" s="164"/>
      <c r="I511" s="179">
        <f ca="1" t="shared" si="39"/>
      </c>
      <c r="J511" s="180" t="str">
        <f t="shared" si="43"/>
        <v>375 mm (MA40005012)m</v>
      </c>
      <c r="K511" s="181" t="e">
        <f>MATCH(J511,'[1]Pay Items'!$K$1:$K$505,0)</f>
        <v>#N/A</v>
      </c>
      <c r="L511" s="182" t="str">
        <f ca="1" t="shared" si="40"/>
        <v>,1</v>
      </c>
      <c r="M511" s="182" t="str">
        <f ca="1" t="shared" si="41"/>
        <v>C2</v>
      </c>
      <c r="N511" s="182" t="str">
        <f ca="1" t="shared" si="42"/>
        <v>C2</v>
      </c>
    </row>
    <row r="512" spans="1:14" ht="36" customHeight="1">
      <c r="A512" s="71" t="s">
        <v>512</v>
      </c>
      <c r="B512" s="79" t="s">
        <v>475</v>
      </c>
      <c r="C512" s="37" t="s">
        <v>513</v>
      </c>
      <c r="D512" s="38" t="s">
        <v>147</v>
      </c>
      <c r="E512" s="39"/>
      <c r="F512" s="44"/>
      <c r="G512" s="43"/>
      <c r="H512" s="75"/>
      <c r="I512" s="179" t="str">
        <f ca="1" t="shared" si="39"/>
        <v>LOCKED</v>
      </c>
      <c r="J512" s="180" t="str">
        <f t="shared" si="43"/>
        <v>E017Sewer Repair - Up to 3.0 Meters LongCW 2130-R12</v>
      </c>
      <c r="K512" s="181">
        <f>MATCH(J512,'[1]Pay Items'!$K$1:$K$505,0)</f>
        <v>383</v>
      </c>
      <c r="L512" s="182" t="str">
        <f ca="1" t="shared" si="40"/>
        <v>F0</v>
      </c>
      <c r="M512" s="182" t="str">
        <f ca="1" t="shared" si="41"/>
        <v>G</v>
      </c>
      <c r="N512" s="182" t="str">
        <f ca="1" t="shared" si="42"/>
        <v>C2</v>
      </c>
    </row>
    <row r="513" spans="1:14" ht="36" customHeight="1">
      <c r="A513" s="71" t="s">
        <v>514</v>
      </c>
      <c r="B513" s="45" t="s">
        <v>28</v>
      </c>
      <c r="C513" s="37" t="s">
        <v>516</v>
      </c>
      <c r="D513" s="38"/>
      <c r="E513" s="39"/>
      <c r="F513" s="44"/>
      <c r="G513" s="43"/>
      <c r="H513" s="75"/>
      <c r="I513" s="179" t="str">
        <f ca="1" t="shared" si="39"/>
        <v>LOCKED</v>
      </c>
      <c r="J513" s="180" t="str">
        <f t="shared" si="43"/>
        <v>E018375 mm</v>
      </c>
      <c r="K513" s="181" t="e">
        <f>MATCH(J513,'[1]Pay Items'!$K$1:$K$505,0)</f>
        <v>#N/A</v>
      </c>
      <c r="L513" s="182" t="str">
        <f ca="1" t="shared" si="40"/>
        <v>F0</v>
      </c>
      <c r="M513" s="182" t="str">
        <f ca="1" t="shared" si="41"/>
        <v>G</v>
      </c>
      <c r="N513" s="182" t="str">
        <f ca="1" t="shared" si="42"/>
        <v>C2</v>
      </c>
    </row>
    <row r="514" spans="1:14" ht="36" customHeight="1">
      <c r="A514" s="71" t="s">
        <v>515</v>
      </c>
      <c r="B514" s="45" t="s">
        <v>115</v>
      </c>
      <c r="C514" s="37" t="s">
        <v>640</v>
      </c>
      <c r="D514" s="38"/>
      <c r="E514" s="39" t="s">
        <v>34</v>
      </c>
      <c r="F514" s="50">
        <v>1</v>
      </c>
      <c r="G514" s="41"/>
      <c r="H514" s="42">
        <f>ROUND(G514*F514,2)</f>
        <v>0</v>
      </c>
      <c r="I514" s="179">
        <f ca="1" t="shared" si="39"/>
      </c>
      <c r="J514" s="180" t="str">
        <f t="shared" si="43"/>
        <v>E019Class 1 Backfilleach</v>
      </c>
      <c r="K514" s="181" t="e">
        <f>MATCH(J514,'[1]Pay Items'!$K$1:$K$505,0)</f>
        <v>#N/A</v>
      </c>
      <c r="L514" s="182" t="str">
        <f ca="1" t="shared" si="40"/>
        <v>,1</v>
      </c>
      <c r="M514" s="182" t="str">
        <f ca="1" t="shared" si="41"/>
        <v>C2</v>
      </c>
      <c r="N514" s="182" t="str">
        <f ca="1" t="shared" si="42"/>
        <v>C2</v>
      </c>
    </row>
    <row r="515" spans="1:14" ht="49.5" customHeight="1">
      <c r="A515" s="71" t="s">
        <v>532</v>
      </c>
      <c r="B515" s="79" t="s">
        <v>476</v>
      </c>
      <c r="C515" s="37" t="s">
        <v>533</v>
      </c>
      <c r="D515" s="38" t="s">
        <v>147</v>
      </c>
      <c r="E515" s="39"/>
      <c r="F515" s="44"/>
      <c r="G515" s="43"/>
      <c r="H515" s="75"/>
      <c r="I515" s="179" t="str">
        <f ca="1" t="shared" si="39"/>
        <v>LOCKED</v>
      </c>
      <c r="J515" s="180" t="str">
        <f t="shared" si="43"/>
        <v>E020Sewer Repair - In Addition to First 3.0 MetersCW 2130-R12</v>
      </c>
      <c r="K515" s="181">
        <f>MATCH(J515,'[1]Pay Items'!$K$1:$K$505,0)</f>
        <v>386</v>
      </c>
      <c r="L515" s="182" t="str">
        <f ca="1" t="shared" si="40"/>
        <v>F0</v>
      </c>
      <c r="M515" s="182" t="str">
        <f ca="1" t="shared" si="41"/>
        <v>G</v>
      </c>
      <c r="N515" s="182" t="str">
        <f ca="1" t="shared" si="42"/>
        <v>C2</v>
      </c>
    </row>
    <row r="516" spans="1:14" ht="36" customHeight="1">
      <c r="A516" s="71" t="s">
        <v>534</v>
      </c>
      <c r="B516" s="45" t="s">
        <v>28</v>
      </c>
      <c r="C516" s="37" t="s">
        <v>516</v>
      </c>
      <c r="D516" s="38"/>
      <c r="E516" s="39"/>
      <c r="F516" s="44"/>
      <c r="G516" s="43"/>
      <c r="H516" s="75"/>
      <c r="I516" s="179" t="str">
        <f ca="1" t="shared" si="39"/>
        <v>LOCKED</v>
      </c>
      <c r="J516" s="180" t="str">
        <f t="shared" si="43"/>
        <v>E021375 mm</v>
      </c>
      <c r="K516" s="181" t="e">
        <f>MATCH(J516,'[1]Pay Items'!$K$1:$K$505,0)</f>
        <v>#N/A</v>
      </c>
      <c r="L516" s="182" t="str">
        <f ca="1" t="shared" si="40"/>
        <v>F0</v>
      </c>
      <c r="M516" s="182" t="str">
        <f ca="1" t="shared" si="41"/>
        <v>G</v>
      </c>
      <c r="N516" s="182" t="str">
        <f ca="1" t="shared" si="42"/>
        <v>C2</v>
      </c>
    </row>
    <row r="517" spans="1:14" ht="36" customHeight="1">
      <c r="A517" s="71" t="s">
        <v>535</v>
      </c>
      <c r="B517" s="45" t="s">
        <v>115</v>
      </c>
      <c r="C517" s="37" t="s">
        <v>640</v>
      </c>
      <c r="D517" s="38"/>
      <c r="E517" s="39" t="s">
        <v>48</v>
      </c>
      <c r="F517" s="50">
        <v>0.5</v>
      </c>
      <c r="G517" s="41"/>
      <c r="H517" s="42">
        <f>ROUND(G517*F517,2)</f>
        <v>0</v>
      </c>
      <c r="I517" s="179">
        <f ca="1" t="shared" si="39"/>
      </c>
      <c r="J517" s="180" t="str">
        <f t="shared" si="43"/>
        <v>E022Class 1 Backfillm</v>
      </c>
      <c r="K517" s="181" t="e">
        <f>MATCH(J517,'[1]Pay Items'!$K$1:$K$505,0)</f>
        <v>#N/A</v>
      </c>
      <c r="L517" s="182" t="str">
        <f ca="1" t="shared" si="40"/>
        <v>,1</v>
      </c>
      <c r="M517" s="182" t="str">
        <f ca="1" t="shared" si="41"/>
        <v>C2</v>
      </c>
      <c r="N517" s="182" t="str">
        <f ca="1" t="shared" si="42"/>
        <v>C2</v>
      </c>
    </row>
    <row r="518" spans="1:14" ht="36" customHeight="1">
      <c r="A518" s="97"/>
      <c r="B518" s="24"/>
      <c r="C518" s="33" t="s">
        <v>20</v>
      </c>
      <c r="D518" s="20"/>
      <c r="E518" s="34"/>
      <c r="F518" s="50"/>
      <c r="G518" s="46"/>
      <c r="H518" s="98"/>
      <c r="I518" s="179" t="str">
        <f ca="1" t="shared" si="39"/>
        <v>LOCKED</v>
      </c>
      <c r="J518" s="180" t="str">
        <f t="shared" si="43"/>
        <v>ADJUSTMENTS</v>
      </c>
      <c r="K518" s="181">
        <f>MATCH(J518,'[1]Pay Items'!$K$1:$K$505,0)</f>
        <v>443</v>
      </c>
      <c r="L518" s="182" t="str">
        <f ca="1" t="shared" si="40"/>
        <v>,1</v>
      </c>
      <c r="M518" s="182" t="str">
        <f ca="1" t="shared" si="41"/>
        <v>C2</v>
      </c>
      <c r="N518" s="182" t="str">
        <f ca="1" t="shared" si="42"/>
        <v>C2</v>
      </c>
    </row>
    <row r="519" spans="1:14" ht="49.5" customHeight="1">
      <c r="A519" s="110" t="s">
        <v>62</v>
      </c>
      <c r="B519" s="24" t="s">
        <v>477</v>
      </c>
      <c r="C519" s="25" t="s">
        <v>93</v>
      </c>
      <c r="D519" s="26" t="s">
        <v>173</v>
      </c>
      <c r="E519" s="27" t="s">
        <v>34</v>
      </c>
      <c r="F519" s="50">
        <v>12</v>
      </c>
      <c r="G519" s="29"/>
      <c r="H519" s="30">
        <f>ROUND(G519*F519,2)</f>
        <v>0</v>
      </c>
      <c r="I519" s="179">
        <f aca="true" ca="1" t="shared" si="44" ref="I519:I559">IF(CELL("protect",$G519)=1,"LOCKED","")</f>
      </c>
      <c r="J519" s="180" t="str">
        <f t="shared" si="43"/>
        <v>F001Adjustment of Catch Basins / Manholes FramesCW 3210-R7each</v>
      </c>
      <c r="K519" s="181">
        <f>MATCH(J519,'[1]Pay Items'!$K$1:$K$505,0)</f>
        <v>444</v>
      </c>
      <c r="L519" s="182" t="str">
        <f aca="true" ca="1" t="shared" si="45" ref="L519:L559">CELL("format",$F519)</f>
        <v>,1</v>
      </c>
      <c r="M519" s="182" t="str">
        <f aca="true" ca="1" t="shared" si="46" ref="M519:M559">CELL("format",$G519)</f>
        <v>C2</v>
      </c>
      <c r="N519" s="182" t="str">
        <f aca="true" ca="1" t="shared" si="47" ref="N519:N559">CELL("format",$H519)</f>
        <v>C2</v>
      </c>
    </row>
    <row r="520" spans="1:14" ht="36" customHeight="1">
      <c r="A520" s="71" t="s">
        <v>77</v>
      </c>
      <c r="B520" s="79" t="s">
        <v>478</v>
      </c>
      <c r="C520" s="37" t="s">
        <v>94</v>
      </c>
      <c r="D520" s="38" t="s">
        <v>147</v>
      </c>
      <c r="E520" s="39"/>
      <c r="F520" s="44"/>
      <c r="G520" s="42"/>
      <c r="H520" s="75"/>
      <c r="I520" s="179" t="str">
        <f ca="1" t="shared" si="44"/>
        <v>LOCKED</v>
      </c>
      <c r="J520" s="180" t="str">
        <f aca="true" t="shared" si="48" ref="J520:J559">CLEAN(CONCATENATE(TRIM($A520),TRIM($C520),IF(LEFT($D520)&lt;&gt;"E",TRIM($D520),),TRIM($E520)))</f>
        <v>F002Replacing Existing RisersCW 2130-R12</v>
      </c>
      <c r="K520" s="181">
        <f>MATCH(J520,'[1]Pay Items'!$K$1:$K$505,0)</f>
        <v>445</v>
      </c>
      <c r="L520" s="182" t="str">
        <f ca="1" t="shared" si="45"/>
        <v>F0</v>
      </c>
      <c r="M520" s="182" t="str">
        <f ca="1" t="shared" si="46"/>
        <v>C2</v>
      </c>
      <c r="N520" s="182" t="str">
        <f ca="1" t="shared" si="47"/>
        <v>C2</v>
      </c>
    </row>
    <row r="521" spans="1:14" ht="36" customHeight="1">
      <c r="A521" s="71" t="s">
        <v>95</v>
      </c>
      <c r="B521" s="45" t="s">
        <v>28</v>
      </c>
      <c r="C521" s="37" t="s">
        <v>174</v>
      </c>
      <c r="D521" s="38"/>
      <c r="E521" s="39" t="s">
        <v>78</v>
      </c>
      <c r="F521" s="50">
        <v>1</v>
      </c>
      <c r="G521" s="41"/>
      <c r="H521" s="42">
        <f>ROUND(G521*F521,2)</f>
        <v>0</v>
      </c>
      <c r="I521" s="179">
        <f ca="1" t="shared" si="44"/>
      </c>
      <c r="J521" s="180" t="str">
        <f t="shared" si="48"/>
        <v>F002APre-cast Concrete Risersvert. m</v>
      </c>
      <c r="K521" s="181">
        <f>MATCH(J521,'[1]Pay Items'!$K$1:$K$505,0)</f>
        <v>446</v>
      </c>
      <c r="L521" s="182" t="str">
        <f ca="1" t="shared" si="45"/>
        <v>,1</v>
      </c>
      <c r="M521" s="182" t="str">
        <f ca="1" t="shared" si="46"/>
        <v>C2</v>
      </c>
      <c r="N521" s="182" t="str">
        <f ca="1" t="shared" si="47"/>
        <v>C2</v>
      </c>
    </row>
    <row r="522" spans="1:14" ht="36" customHeight="1">
      <c r="A522" s="71" t="s">
        <v>63</v>
      </c>
      <c r="B522" s="79" t="s">
        <v>479</v>
      </c>
      <c r="C522" s="37" t="s">
        <v>96</v>
      </c>
      <c r="D522" s="38" t="s">
        <v>173</v>
      </c>
      <c r="E522" s="39"/>
      <c r="F522" s="44"/>
      <c r="G522" s="43"/>
      <c r="H522" s="75"/>
      <c r="I522" s="179" t="str">
        <f ca="1" t="shared" si="44"/>
        <v>LOCKED</v>
      </c>
      <c r="J522" s="180" t="str">
        <f t="shared" si="48"/>
        <v>F003Lifter RingsCW 3210-R7</v>
      </c>
      <c r="K522" s="181">
        <f>MATCH(J522,'[1]Pay Items'!$K$1:$K$505,0)</f>
        <v>449</v>
      </c>
      <c r="L522" s="182" t="str">
        <f ca="1" t="shared" si="45"/>
        <v>F0</v>
      </c>
      <c r="M522" s="182" t="str">
        <f ca="1" t="shared" si="46"/>
        <v>G</v>
      </c>
      <c r="N522" s="182" t="str">
        <f ca="1" t="shared" si="47"/>
        <v>C2</v>
      </c>
    </row>
    <row r="523" spans="1:14" ht="36" customHeight="1">
      <c r="A523" s="71" t="s">
        <v>64</v>
      </c>
      <c r="B523" s="45" t="s">
        <v>28</v>
      </c>
      <c r="C523" s="37" t="s">
        <v>175</v>
      </c>
      <c r="D523" s="38"/>
      <c r="E523" s="39" t="s">
        <v>34</v>
      </c>
      <c r="F523" s="50">
        <v>10</v>
      </c>
      <c r="G523" s="41"/>
      <c r="H523" s="42">
        <f>ROUND(G523*F523,2)</f>
        <v>0</v>
      </c>
      <c r="I523" s="179">
        <f ca="1" t="shared" si="44"/>
      </c>
      <c r="J523" s="180" t="str">
        <f t="shared" si="48"/>
        <v>F00551 mmeach</v>
      </c>
      <c r="K523" s="181">
        <f>MATCH(J523,'[1]Pay Items'!$K$1:$K$505,0)</f>
        <v>451</v>
      </c>
      <c r="L523" s="182" t="str">
        <f ca="1" t="shared" si="45"/>
        <v>,1</v>
      </c>
      <c r="M523" s="182" t="str">
        <f ca="1" t="shared" si="46"/>
        <v>C2</v>
      </c>
      <c r="N523" s="182" t="str">
        <f ca="1" t="shared" si="47"/>
        <v>C2</v>
      </c>
    </row>
    <row r="524" spans="1:14" ht="36" customHeight="1">
      <c r="A524" s="71" t="s">
        <v>79</v>
      </c>
      <c r="B524" s="79" t="s">
        <v>480</v>
      </c>
      <c r="C524" s="37" t="s">
        <v>97</v>
      </c>
      <c r="D524" s="38" t="s">
        <v>173</v>
      </c>
      <c r="E524" s="39" t="s">
        <v>34</v>
      </c>
      <c r="F524" s="50">
        <v>10</v>
      </c>
      <c r="G524" s="41"/>
      <c r="H524" s="42">
        <f>ROUND(G524*F524,2)</f>
        <v>0</v>
      </c>
      <c r="I524" s="179">
        <f ca="1" t="shared" si="44"/>
      </c>
      <c r="J524" s="180" t="str">
        <f t="shared" si="48"/>
        <v>F009Adjustment of Valve BoxesCW 3210-R7each</v>
      </c>
      <c r="K524" s="181">
        <f>MATCH(J524,'[1]Pay Items'!$K$1:$K$505,0)</f>
        <v>455</v>
      </c>
      <c r="L524" s="182" t="str">
        <f ca="1" t="shared" si="45"/>
        <v>,1</v>
      </c>
      <c r="M524" s="182" t="str">
        <f ca="1" t="shared" si="46"/>
        <v>C2</v>
      </c>
      <c r="N524" s="182" t="str">
        <f ca="1" t="shared" si="47"/>
        <v>C2</v>
      </c>
    </row>
    <row r="525" spans="1:14" ht="36" customHeight="1">
      <c r="A525" s="71" t="s">
        <v>212</v>
      </c>
      <c r="B525" s="79" t="s">
        <v>616</v>
      </c>
      <c r="C525" s="37" t="s">
        <v>213</v>
      </c>
      <c r="D525" s="38" t="s">
        <v>173</v>
      </c>
      <c r="E525" s="39" t="s">
        <v>34</v>
      </c>
      <c r="F525" s="50">
        <v>2</v>
      </c>
      <c r="G525" s="41"/>
      <c r="H525" s="42">
        <f>ROUND(G525*F525,2)</f>
        <v>0</v>
      </c>
      <c r="I525" s="179">
        <f ca="1" t="shared" si="44"/>
      </c>
      <c r="J525" s="180" t="str">
        <f t="shared" si="48"/>
        <v>F010Valve Box ExtensionsCW 3210-R7each</v>
      </c>
      <c r="K525" s="181">
        <f>MATCH(J525,'[1]Pay Items'!$K$1:$K$505,0)</f>
        <v>456</v>
      </c>
      <c r="L525" s="182" t="str">
        <f ca="1" t="shared" si="45"/>
        <v>,1</v>
      </c>
      <c r="M525" s="182" t="str">
        <f ca="1" t="shared" si="46"/>
        <v>C2</v>
      </c>
      <c r="N525" s="182" t="str">
        <f ca="1" t="shared" si="47"/>
        <v>C2</v>
      </c>
    </row>
    <row r="526" spans="1:14" ht="36" customHeight="1">
      <c r="A526" s="146" t="s">
        <v>80</v>
      </c>
      <c r="B526" s="141" t="s">
        <v>617</v>
      </c>
      <c r="C526" s="142" t="s">
        <v>98</v>
      </c>
      <c r="D526" s="143" t="s">
        <v>173</v>
      </c>
      <c r="E526" s="144" t="s">
        <v>34</v>
      </c>
      <c r="F526" s="158">
        <v>2</v>
      </c>
      <c r="G526" s="148"/>
      <c r="H526" s="149">
        <f>ROUND(G526*F526,2)</f>
        <v>0</v>
      </c>
      <c r="I526" s="179">
        <f ca="1" t="shared" si="44"/>
      </c>
      <c r="J526" s="180" t="str">
        <f t="shared" si="48"/>
        <v>F011Adjustment of Curb Stop BoxesCW 3210-R7each</v>
      </c>
      <c r="K526" s="181">
        <f>MATCH(J526,'[1]Pay Items'!$K$1:$K$505,0)</f>
        <v>457</v>
      </c>
      <c r="L526" s="182" t="str">
        <f ca="1" t="shared" si="45"/>
        <v>,1</v>
      </c>
      <c r="M526" s="182" t="str">
        <f ca="1" t="shared" si="46"/>
        <v>C2</v>
      </c>
      <c r="N526" s="182" t="str">
        <f ca="1" t="shared" si="47"/>
        <v>C2</v>
      </c>
    </row>
    <row r="527" spans="1:14" ht="36" customHeight="1">
      <c r="A527" s="97"/>
      <c r="B527" s="24"/>
      <c r="C527" s="33" t="s">
        <v>21</v>
      </c>
      <c r="D527" s="20"/>
      <c r="E527" s="34"/>
      <c r="F527" s="50"/>
      <c r="G527" s="46"/>
      <c r="H527" s="98"/>
      <c r="I527" s="179" t="str">
        <f ca="1" t="shared" si="44"/>
        <v>LOCKED</v>
      </c>
      <c r="J527" s="180" t="str">
        <f t="shared" si="48"/>
        <v>LANDSCAPING</v>
      </c>
      <c r="K527" s="181">
        <f>MATCH(J527,'[1]Pay Items'!$K$1:$K$505,0)</f>
        <v>475</v>
      </c>
      <c r="L527" s="182" t="str">
        <f ca="1" t="shared" si="45"/>
        <v>,1</v>
      </c>
      <c r="M527" s="182" t="str">
        <f ca="1" t="shared" si="46"/>
        <v>C2</v>
      </c>
      <c r="N527" s="182" t="str">
        <f ca="1" t="shared" si="47"/>
        <v>C2</v>
      </c>
    </row>
    <row r="528" spans="1:14" ht="36" customHeight="1">
      <c r="A528" s="111" t="s">
        <v>66</v>
      </c>
      <c r="B528" s="24" t="s">
        <v>653</v>
      </c>
      <c r="C528" s="25" t="s">
        <v>67</v>
      </c>
      <c r="D528" s="26" t="s">
        <v>176</v>
      </c>
      <c r="E528" s="27"/>
      <c r="F528" s="50"/>
      <c r="G528" s="47"/>
      <c r="H528" s="30"/>
      <c r="I528" s="179" t="str">
        <f ca="1" t="shared" si="44"/>
        <v>LOCKED</v>
      </c>
      <c r="J528" s="180" t="str">
        <f t="shared" si="48"/>
        <v>G001SoddingCW 3510-R9</v>
      </c>
      <c r="K528" s="181">
        <f>MATCH(J528,'[1]Pay Items'!$K$1:$K$505,0)</f>
        <v>476</v>
      </c>
      <c r="L528" s="182" t="str">
        <f ca="1" t="shared" si="45"/>
        <v>,1</v>
      </c>
      <c r="M528" s="182" t="str">
        <f ca="1" t="shared" si="46"/>
        <v>G</v>
      </c>
      <c r="N528" s="182" t="str">
        <f ca="1" t="shared" si="47"/>
        <v>C2</v>
      </c>
    </row>
    <row r="529" spans="1:14" ht="36" customHeight="1">
      <c r="A529" s="111" t="s">
        <v>177</v>
      </c>
      <c r="B529" s="32" t="s">
        <v>28</v>
      </c>
      <c r="C529" s="25" t="s">
        <v>178</v>
      </c>
      <c r="D529" s="26"/>
      <c r="E529" s="27" t="s">
        <v>27</v>
      </c>
      <c r="F529" s="50">
        <v>100</v>
      </c>
      <c r="G529" s="29"/>
      <c r="H529" s="30">
        <f>ROUND(G529*F529,2)</f>
        <v>0</v>
      </c>
      <c r="I529" s="179">
        <f ca="1" t="shared" si="44"/>
      </c>
      <c r="J529" s="180" t="str">
        <f t="shared" si="48"/>
        <v>G002width &lt; 600 mmm²</v>
      </c>
      <c r="K529" s="181">
        <f>MATCH(J529,'[1]Pay Items'!$K$1:$K$505,0)</f>
        <v>477</v>
      </c>
      <c r="L529" s="182" t="str">
        <f ca="1" t="shared" si="45"/>
        <v>,1</v>
      </c>
      <c r="M529" s="182" t="str">
        <f ca="1" t="shared" si="46"/>
        <v>C2</v>
      </c>
      <c r="N529" s="182" t="str">
        <f ca="1" t="shared" si="47"/>
        <v>C2</v>
      </c>
    </row>
    <row r="530" spans="1:14" ht="36" customHeight="1">
      <c r="A530" s="111" t="s">
        <v>68</v>
      </c>
      <c r="B530" s="32" t="s">
        <v>37</v>
      </c>
      <c r="C530" s="25" t="s">
        <v>179</v>
      </c>
      <c r="D530" s="26"/>
      <c r="E530" s="27" t="s">
        <v>27</v>
      </c>
      <c r="F530" s="50">
        <v>750</v>
      </c>
      <c r="G530" s="29"/>
      <c r="H530" s="30">
        <f>ROUND(G530*F530,2)</f>
        <v>0</v>
      </c>
      <c r="I530" s="179">
        <f ca="1" t="shared" si="44"/>
      </c>
      <c r="J530" s="180" t="str">
        <f t="shared" si="48"/>
        <v>G003width &gt; or = 600 mmm²</v>
      </c>
      <c r="K530" s="181">
        <f>MATCH(J530,'[1]Pay Items'!$K$1:$K$505,0)</f>
        <v>478</v>
      </c>
      <c r="L530" s="182" t="str">
        <f ca="1" t="shared" si="45"/>
        <v>,1</v>
      </c>
      <c r="M530" s="182" t="str">
        <f ca="1" t="shared" si="46"/>
        <v>C2</v>
      </c>
      <c r="N530" s="182" t="str">
        <f ca="1" t="shared" si="47"/>
        <v>C2</v>
      </c>
    </row>
    <row r="531" spans="1:14" ht="45" customHeight="1" thickBot="1">
      <c r="A531" s="173"/>
      <c r="B531" s="6" t="str">
        <f>+B444</f>
        <v>G</v>
      </c>
      <c r="C531" s="207" t="str">
        <f>+C444</f>
        <v>REHABILITATION:  WATT STREET - SYDNEY AVENUE TO BRONX AVENUE</v>
      </c>
      <c r="D531" s="208"/>
      <c r="E531" s="208"/>
      <c r="F531" s="209"/>
      <c r="G531" s="7" t="s">
        <v>182</v>
      </c>
      <c r="H531" s="104">
        <f>SUM(H445:H530)</f>
        <v>0</v>
      </c>
      <c r="I531" s="179" t="str">
        <f ca="1" t="shared" si="44"/>
        <v>LOCKED</v>
      </c>
      <c r="J531" s="180" t="str">
        <f t="shared" si="48"/>
        <v>REHABILITATION: WATT STREET - SYDNEY AVENUE TO BRONX AVENUE</v>
      </c>
      <c r="K531" s="181" t="e">
        <f>MATCH(J531,'[1]Pay Items'!$K$1:$K$505,0)</f>
        <v>#N/A</v>
      </c>
      <c r="L531" s="182" t="str">
        <f ca="1" t="shared" si="45"/>
        <v>F0</v>
      </c>
      <c r="M531" s="182" t="str">
        <f ca="1" t="shared" si="46"/>
        <v>C2</v>
      </c>
      <c r="N531" s="182" t="str">
        <f ca="1" t="shared" si="47"/>
        <v>C2</v>
      </c>
    </row>
    <row r="532" spans="1:14" ht="49.5" customHeight="1" thickBot="1" thickTop="1">
      <c r="A532" s="97"/>
      <c r="B532" s="210" t="s">
        <v>244</v>
      </c>
      <c r="C532" s="211"/>
      <c r="D532" s="211"/>
      <c r="E532" s="211"/>
      <c r="F532" s="211"/>
      <c r="G532" s="211"/>
      <c r="H532" s="212"/>
      <c r="I532" s="179" t="str">
        <f ca="1" t="shared" si="44"/>
        <v>LOCKED</v>
      </c>
      <c r="J532" s="180">
        <f t="shared" si="48"/>
      </c>
      <c r="K532" s="181" t="e">
        <f>MATCH(J532,'[1]Pay Items'!$K$1:$K$505,0)</f>
        <v>#N/A</v>
      </c>
      <c r="L532" s="182" t="str">
        <f ca="1" t="shared" si="45"/>
        <v>G</v>
      </c>
      <c r="M532" s="182" t="str">
        <f ca="1" t="shared" si="46"/>
        <v>G</v>
      </c>
      <c r="N532" s="182" t="str">
        <f ca="1" t="shared" si="47"/>
        <v>G</v>
      </c>
    </row>
    <row r="533" spans="1:14" ht="36" customHeight="1" thickBot="1" thickTop="1">
      <c r="A533" s="108"/>
      <c r="B533" s="131" t="s">
        <v>247</v>
      </c>
      <c r="C533" s="203" t="s">
        <v>196</v>
      </c>
      <c r="D533" s="203"/>
      <c r="E533" s="203"/>
      <c r="F533" s="203"/>
      <c r="G533" s="203"/>
      <c r="H533" s="204"/>
      <c r="I533" s="179" t="str">
        <f ca="1" t="shared" si="44"/>
        <v>LOCKED</v>
      </c>
      <c r="J533" s="180" t="str">
        <f t="shared" si="48"/>
        <v>STREET LIGHT INSTALLATION</v>
      </c>
      <c r="K533" s="181" t="e">
        <f>MATCH(J533,'[1]Pay Items'!$K$1:$K$505,0)</f>
        <v>#N/A</v>
      </c>
      <c r="L533" s="182" t="str">
        <f ca="1" t="shared" si="45"/>
        <v>F0</v>
      </c>
      <c r="M533" s="182" t="str">
        <f ca="1" t="shared" si="46"/>
        <v>F0</v>
      </c>
      <c r="N533" s="182" t="str">
        <f ca="1" t="shared" si="47"/>
        <v>F0</v>
      </c>
    </row>
    <row r="534" spans="1:14" ht="49.5" customHeight="1" thickTop="1">
      <c r="A534" s="97"/>
      <c r="B534" s="132"/>
      <c r="C534" s="76" t="s">
        <v>481</v>
      </c>
      <c r="D534" s="20"/>
      <c r="E534" s="21" t="s">
        <v>2</v>
      </c>
      <c r="F534" s="21" t="s">
        <v>2</v>
      </c>
      <c r="G534" s="46" t="s">
        <v>2</v>
      </c>
      <c r="H534" s="98"/>
      <c r="I534" s="179" t="str">
        <f ca="1" t="shared" si="44"/>
        <v>LOCKED</v>
      </c>
      <c r="J534" s="180" t="str">
        <f t="shared" si="48"/>
        <v>MULVEY AVENUE - HUGO STREET NORTH TO COCKBURN STREET NORTH</v>
      </c>
      <c r="K534" s="181" t="e">
        <f>MATCH(J534,'[1]Pay Items'!$K$1:$K$505,0)</f>
        <v>#N/A</v>
      </c>
      <c r="L534" s="182" t="str">
        <f ca="1" t="shared" si="45"/>
        <v>G</v>
      </c>
      <c r="M534" s="182" t="str">
        <f ca="1" t="shared" si="46"/>
        <v>C2</v>
      </c>
      <c r="N534" s="182" t="str">
        <f ca="1" t="shared" si="47"/>
        <v>C2</v>
      </c>
    </row>
    <row r="535" spans="1:14" ht="36" customHeight="1">
      <c r="A535" s="97"/>
      <c r="B535" s="133"/>
      <c r="C535" s="33" t="s">
        <v>197</v>
      </c>
      <c r="D535" s="48"/>
      <c r="E535" s="49"/>
      <c r="F535" s="49"/>
      <c r="G535" s="23"/>
      <c r="H535" s="98"/>
      <c r="I535" s="179" t="str">
        <f ca="1" t="shared" si="44"/>
        <v>LOCKED</v>
      </c>
      <c r="J535" s="180" t="str">
        <f t="shared" si="48"/>
        <v>NEW STREET LIGHT INSTALLATION</v>
      </c>
      <c r="K535" s="181" t="e">
        <f>MATCH(J535,'[1]Pay Items'!$K$1:$K$505,0)</f>
        <v>#N/A</v>
      </c>
      <c r="L535" s="182" t="str">
        <f ca="1" t="shared" si="45"/>
        <v>G</v>
      </c>
      <c r="M535" s="182" t="str">
        <f ca="1" t="shared" si="46"/>
        <v>C2</v>
      </c>
      <c r="N535" s="182" t="str">
        <f ca="1" t="shared" si="47"/>
        <v>C2</v>
      </c>
    </row>
    <row r="536" spans="1:14" ht="93.75" customHeight="1">
      <c r="A536" s="97"/>
      <c r="B536" s="24" t="s">
        <v>488</v>
      </c>
      <c r="C536" s="25" t="s">
        <v>482</v>
      </c>
      <c r="D536" s="26" t="s">
        <v>199</v>
      </c>
      <c r="E536" s="27" t="s">
        <v>34</v>
      </c>
      <c r="F536" s="50">
        <v>4</v>
      </c>
      <c r="G536" s="29"/>
      <c r="H536" s="30">
        <f>ROUND(G536*F536,2)</f>
        <v>0</v>
      </c>
      <c r="I536" s="179">
        <f ca="1" t="shared" si="44"/>
      </c>
      <c r="J536" s="180" t="str">
        <f t="shared" si="48"/>
        <v>Removal of 25' to 35' street light pole and precast, poured in place concrete, steel power installed base or direct buried including davit arm, luminaire and appurtenances.each</v>
      </c>
      <c r="K536" s="181" t="e">
        <f>MATCH(J536,'[1]Pay Items'!$K$1:$K$505,0)</f>
        <v>#N/A</v>
      </c>
      <c r="L536" s="182" t="str">
        <f ca="1" t="shared" si="45"/>
        <v>,1</v>
      </c>
      <c r="M536" s="182" t="str">
        <f ca="1" t="shared" si="46"/>
        <v>C2</v>
      </c>
      <c r="N536" s="182" t="str">
        <f ca="1" t="shared" si="47"/>
        <v>C2</v>
      </c>
    </row>
    <row r="537" spans="1:14" ht="49.5" customHeight="1">
      <c r="A537" s="97"/>
      <c r="B537" s="24" t="s">
        <v>489</v>
      </c>
      <c r="C537" s="25" t="s">
        <v>483</v>
      </c>
      <c r="D537" s="26" t="s">
        <v>199</v>
      </c>
      <c r="E537" s="27" t="s">
        <v>200</v>
      </c>
      <c r="F537" s="50">
        <f>(51.669+53.011+46.08)</f>
        <v>150.8</v>
      </c>
      <c r="G537" s="29"/>
      <c r="H537" s="30">
        <f>ROUND(G537*F537,2)</f>
        <v>0</v>
      </c>
      <c r="I537" s="179">
        <f ca="1" t="shared" si="44"/>
      </c>
      <c r="J537" s="180" t="str">
        <f t="shared" si="48"/>
        <v>Installation of #4 AL C/N or 1/0 AL Triplex streetlight cable by open trench method.lin.m</v>
      </c>
      <c r="K537" s="181" t="e">
        <f>MATCH(J537,'[1]Pay Items'!$K$1:$K$505,0)</f>
        <v>#N/A</v>
      </c>
      <c r="L537" s="182" t="str">
        <f ca="1" t="shared" si="45"/>
        <v>,1</v>
      </c>
      <c r="M537" s="182" t="str">
        <f ca="1" t="shared" si="46"/>
        <v>C2</v>
      </c>
      <c r="N537" s="182" t="str">
        <f ca="1" t="shared" si="47"/>
        <v>C2</v>
      </c>
    </row>
    <row r="538" spans="1:14" ht="63.75" customHeight="1">
      <c r="A538" s="97"/>
      <c r="B538" s="24" t="s">
        <v>490</v>
      </c>
      <c r="C538" s="62" t="s">
        <v>198</v>
      </c>
      <c r="D538" s="26" t="s">
        <v>199</v>
      </c>
      <c r="E538" s="27" t="s">
        <v>34</v>
      </c>
      <c r="F538" s="50">
        <v>4</v>
      </c>
      <c r="G538" s="29"/>
      <c r="H538" s="30">
        <f aca="true" t="shared" si="49" ref="H538:H558">ROUND(G538*F538,2)</f>
        <v>0</v>
      </c>
      <c r="I538" s="179">
        <f ca="1" t="shared" si="44"/>
      </c>
      <c r="J538" s="180" t="str">
        <f t="shared" si="48"/>
        <v>Installation of 25'/35' pole, davit arm and precast concrete base including luminaire and appurtenances.each</v>
      </c>
      <c r="K538" s="181" t="e">
        <f>MATCH(J538,'[1]Pay Items'!$K$1:$K$505,0)</f>
        <v>#N/A</v>
      </c>
      <c r="L538" s="182" t="str">
        <f ca="1" t="shared" si="45"/>
        <v>,1</v>
      </c>
      <c r="M538" s="182" t="str">
        <f ca="1" t="shared" si="46"/>
        <v>C2</v>
      </c>
      <c r="N538" s="182" t="str">
        <f ca="1" t="shared" si="47"/>
        <v>C2</v>
      </c>
    </row>
    <row r="539" spans="1:14" ht="93" customHeight="1">
      <c r="A539" s="97"/>
      <c r="B539" s="24" t="s">
        <v>491</v>
      </c>
      <c r="C539" s="129" t="s">
        <v>484</v>
      </c>
      <c r="D539" s="26" t="s">
        <v>199</v>
      </c>
      <c r="E539" s="27" t="s">
        <v>34</v>
      </c>
      <c r="F539" s="50">
        <v>1</v>
      </c>
      <c r="G539" s="29"/>
      <c r="H539" s="30">
        <f t="shared" si="49"/>
        <v>0</v>
      </c>
      <c r="I539" s="179">
        <f ca="1" t="shared" si="44"/>
      </c>
      <c r="J539" s="180" t="str">
        <f t="shared" si="48"/>
        <v>Installation of one (1) 10' ground rod at end of street light circuit. Trench #4 ground wire up to 1 m from rod location to new street light and connect (hammerlock) to top of the ground rod.each</v>
      </c>
      <c r="K539" s="181" t="e">
        <f>MATCH(J539,'[1]Pay Items'!$K$1:$K$505,0)</f>
        <v>#N/A</v>
      </c>
      <c r="L539" s="182" t="str">
        <f ca="1" t="shared" si="45"/>
        <v>,1</v>
      </c>
      <c r="M539" s="182" t="str">
        <f ca="1" t="shared" si="46"/>
        <v>C2</v>
      </c>
      <c r="N539" s="182" t="str">
        <f ca="1" t="shared" si="47"/>
        <v>C2</v>
      </c>
    </row>
    <row r="540" spans="1:14" ht="60.75" customHeight="1">
      <c r="A540" s="97"/>
      <c r="B540" s="24" t="s">
        <v>492</v>
      </c>
      <c r="C540" s="130" t="s">
        <v>486</v>
      </c>
      <c r="D540" s="26" t="s">
        <v>199</v>
      </c>
      <c r="E540" s="27" t="s">
        <v>34</v>
      </c>
      <c r="F540" s="50">
        <v>4</v>
      </c>
      <c r="G540" s="29"/>
      <c r="H540" s="30">
        <f t="shared" si="49"/>
        <v>0</v>
      </c>
      <c r="I540" s="179">
        <f ca="1" t="shared" si="44"/>
      </c>
      <c r="J540" s="180" t="str">
        <f t="shared" si="48"/>
        <v>Connect 2/C #12 copper conductor street light cables per Standard CD310-4, CD310-9 or CD310-10.each</v>
      </c>
      <c r="K540" s="181" t="e">
        <f>MATCH(J540,'[1]Pay Items'!$K$1:$K$505,0)</f>
        <v>#N/A</v>
      </c>
      <c r="L540" s="182" t="str">
        <f ca="1" t="shared" si="45"/>
        <v>,1</v>
      </c>
      <c r="M540" s="182" t="str">
        <f ca="1" t="shared" si="46"/>
        <v>C2</v>
      </c>
      <c r="N540" s="182" t="str">
        <f ca="1" t="shared" si="47"/>
        <v>C2</v>
      </c>
    </row>
    <row r="541" spans="1:14" ht="49.5" customHeight="1">
      <c r="A541" s="97"/>
      <c r="B541" s="133"/>
      <c r="C541" s="76" t="s">
        <v>246</v>
      </c>
      <c r="D541" s="20"/>
      <c r="E541" s="21" t="s">
        <v>2</v>
      </c>
      <c r="F541" s="21" t="s">
        <v>2</v>
      </c>
      <c r="G541" s="46"/>
      <c r="H541" s="30"/>
      <c r="I541" s="179" t="str">
        <f ca="1" t="shared" si="44"/>
        <v>LOCKED</v>
      </c>
      <c r="J541" s="180" t="str">
        <f t="shared" si="48"/>
        <v>ROYSE AVENUE - PEMBINA HIGHWAY TO HUDSON STREET</v>
      </c>
      <c r="K541" s="181" t="e">
        <f>MATCH(J541,'[1]Pay Items'!$K$1:$K$505,0)</f>
        <v>#N/A</v>
      </c>
      <c r="L541" s="182" t="str">
        <f ca="1" t="shared" si="45"/>
        <v>G</v>
      </c>
      <c r="M541" s="182" t="str">
        <f ca="1" t="shared" si="46"/>
        <v>C2</v>
      </c>
      <c r="N541" s="182" t="str">
        <f ca="1" t="shared" si="47"/>
        <v>C2</v>
      </c>
    </row>
    <row r="542" spans="1:14" ht="36" customHeight="1">
      <c r="A542" s="139"/>
      <c r="B542" s="133"/>
      <c r="C542" s="33" t="s">
        <v>197</v>
      </c>
      <c r="D542" s="48"/>
      <c r="E542" s="49"/>
      <c r="F542" s="49"/>
      <c r="G542" s="23"/>
      <c r="H542" s="30">
        <f t="shared" si="49"/>
        <v>0</v>
      </c>
      <c r="I542" s="179" t="str">
        <f ca="1" t="shared" si="44"/>
        <v>LOCKED</v>
      </c>
      <c r="J542" s="180" t="str">
        <f t="shared" si="48"/>
        <v>NEW STREET LIGHT INSTALLATION</v>
      </c>
      <c r="K542" s="181" t="e">
        <f>MATCH(J542,'[1]Pay Items'!$K$1:$K$505,0)</f>
        <v>#N/A</v>
      </c>
      <c r="L542" s="182" t="str">
        <f ca="1" t="shared" si="45"/>
        <v>G</v>
      </c>
      <c r="M542" s="182" t="str">
        <f ca="1" t="shared" si="46"/>
        <v>C2</v>
      </c>
      <c r="N542" s="182" t="str">
        <f ca="1" t="shared" si="47"/>
        <v>C2</v>
      </c>
    </row>
    <row r="543" spans="1:14" ht="63.75" customHeight="1">
      <c r="A543" s="139"/>
      <c r="B543" s="24" t="s">
        <v>495</v>
      </c>
      <c r="C543" s="25" t="s">
        <v>482</v>
      </c>
      <c r="D543" s="26" t="s">
        <v>199</v>
      </c>
      <c r="E543" s="27" t="s">
        <v>34</v>
      </c>
      <c r="F543" s="50">
        <v>6</v>
      </c>
      <c r="G543" s="29"/>
      <c r="H543" s="30">
        <f t="shared" si="49"/>
        <v>0</v>
      </c>
      <c r="I543" s="179">
        <f ca="1" t="shared" si="44"/>
      </c>
      <c r="J543" s="180" t="str">
        <f t="shared" si="48"/>
        <v>Removal of 25' to 35' street light pole and precast, poured in place concrete, steel power installed base or direct buried including davit arm, luminaire and appurtenances.each</v>
      </c>
      <c r="K543" s="181" t="e">
        <f>MATCH(J543,'[1]Pay Items'!$K$1:$K$505,0)</f>
        <v>#N/A</v>
      </c>
      <c r="L543" s="182" t="str">
        <f ca="1" t="shared" si="45"/>
        <v>,1</v>
      </c>
      <c r="M543" s="182" t="str">
        <f ca="1" t="shared" si="46"/>
        <v>C2</v>
      </c>
      <c r="N543" s="182" t="str">
        <f ca="1" t="shared" si="47"/>
        <v>C2</v>
      </c>
    </row>
    <row r="544" spans="1:14" ht="45" customHeight="1">
      <c r="A544" s="139"/>
      <c r="B544" s="24" t="s">
        <v>496</v>
      </c>
      <c r="C544" s="25" t="s">
        <v>483</v>
      </c>
      <c r="D544" s="26" t="s">
        <v>199</v>
      </c>
      <c r="E544" s="27" t="s">
        <v>200</v>
      </c>
      <c r="F544" s="50">
        <f>((17.36*3)+(25.889*2)+(13.904*2)+13.856+17.273+31.48+60.806+56.233+53.581+55.211)</f>
        <v>420.1</v>
      </c>
      <c r="G544" s="29"/>
      <c r="H544" s="30">
        <f t="shared" si="49"/>
        <v>0</v>
      </c>
      <c r="I544" s="179">
        <f ca="1" t="shared" si="44"/>
      </c>
      <c r="J544" s="180" t="str">
        <f t="shared" si="48"/>
        <v>Installation of #4 AL C/N or 1/0 AL Triplex streetlight cable by open trench method.lin.m</v>
      </c>
      <c r="K544" s="181" t="e">
        <f>MATCH(J544,'[1]Pay Items'!$K$1:$K$505,0)</f>
        <v>#N/A</v>
      </c>
      <c r="L544" s="182" t="str">
        <f ca="1" t="shared" si="45"/>
        <v>,1</v>
      </c>
      <c r="M544" s="182" t="str">
        <f ca="1" t="shared" si="46"/>
        <v>C2</v>
      </c>
      <c r="N544" s="182" t="str">
        <f ca="1" t="shared" si="47"/>
        <v>C2</v>
      </c>
    </row>
    <row r="545" spans="1:14" ht="60.75" customHeight="1">
      <c r="A545" s="159"/>
      <c r="B545" s="155" t="s">
        <v>497</v>
      </c>
      <c r="C545" s="151" t="s">
        <v>198</v>
      </c>
      <c r="D545" s="156" t="s">
        <v>199</v>
      </c>
      <c r="E545" s="157" t="s">
        <v>34</v>
      </c>
      <c r="F545" s="50">
        <v>6</v>
      </c>
      <c r="G545" s="29"/>
      <c r="H545" s="30">
        <f t="shared" si="49"/>
        <v>0</v>
      </c>
      <c r="I545" s="179">
        <f ca="1" t="shared" si="44"/>
      </c>
      <c r="J545" s="180" t="str">
        <f t="shared" si="48"/>
        <v>Installation of 25'/35' pole, davit arm and precast concrete base including luminaire and appurtenances.each</v>
      </c>
      <c r="K545" s="181" t="e">
        <f>MATCH(J545,'[1]Pay Items'!$K$1:$K$505,0)</f>
        <v>#N/A</v>
      </c>
      <c r="L545" s="182" t="str">
        <f ca="1" t="shared" si="45"/>
        <v>,1</v>
      </c>
      <c r="M545" s="182" t="str">
        <f ca="1" t="shared" si="46"/>
        <v>C2</v>
      </c>
      <c r="N545" s="182" t="str">
        <f ca="1" t="shared" si="47"/>
        <v>C2</v>
      </c>
    </row>
    <row r="546" spans="1:14" ht="49.5" customHeight="1">
      <c r="A546" s="139"/>
      <c r="B546" s="24"/>
      <c r="C546" s="33" t="s">
        <v>508</v>
      </c>
      <c r="D546" s="26"/>
      <c r="E546" s="27"/>
      <c r="F546" s="134"/>
      <c r="G546" s="135"/>
      <c r="H546" s="30"/>
      <c r="I546" s="179" t="str">
        <f ca="1" t="shared" si="44"/>
        <v>LOCKED</v>
      </c>
      <c r="J546" s="180" t="str">
        <f t="shared" si="48"/>
        <v>NEW STREET LIGHT INSTALLATION (Cont'd)</v>
      </c>
      <c r="K546" s="181" t="e">
        <f>MATCH(J546,'[1]Pay Items'!$K$1:$K$505,0)</f>
        <v>#N/A</v>
      </c>
      <c r="L546" s="182" t="str">
        <f ca="1" t="shared" si="45"/>
        <v>,1</v>
      </c>
      <c r="M546" s="182" t="str">
        <f ca="1" t="shared" si="46"/>
        <v>C2</v>
      </c>
      <c r="N546" s="182" t="str">
        <f ca="1" t="shared" si="47"/>
        <v>C2</v>
      </c>
    </row>
    <row r="547" spans="1:14" ht="90.75" customHeight="1">
      <c r="A547" s="139"/>
      <c r="B547" s="24" t="s">
        <v>498</v>
      </c>
      <c r="C547" s="129" t="s">
        <v>484</v>
      </c>
      <c r="D547" s="26" t="s">
        <v>199</v>
      </c>
      <c r="E547" s="27" t="s">
        <v>34</v>
      </c>
      <c r="F547" s="50">
        <v>1</v>
      </c>
      <c r="G547" s="29"/>
      <c r="H547" s="30">
        <f t="shared" si="49"/>
        <v>0</v>
      </c>
      <c r="I547" s="179">
        <f ca="1" t="shared" si="44"/>
      </c>
      <c r="J547" s="180" t="str">
        <f t="shared" si="48"/>
        <v>Installation of one (1) 10' ground rod at end of street light circuit. Trench #4 ground wire up to 1 m from rod location to new street light and connect (hammerlock) to top of the ground rod.each</v>
      </c>
      <c r="K547" s="181" t="e">
        <f>MATCH(J547,'[1]Pay Items'!$K$1:$K$505,0)</f>
        <v>#N/A</v>
      </c>
      <c r="L547" s="182" t="str">
        <f ca="1" t="shared" si="45"/>
        <v>,1</v>
      </c>
      <c r="M547" s="182" t="str">
        <f ca="1" t="shared" si="46"/>
        <v>C2</v>
      </c>
      <c r="N547" s="182" t="str">
        <f ca="1" t="shared" si="47"/>
        <v>C2</v>
      </c>
    </row>
    <row r="548" spans="1:14" ht="67.5" customHeight="1">
      <c r="A548" s="139"/>
      <c r="B548" s="24" t="s">
        <v>499</v>
      </c>
      <c r="C548" s="130" t="s">
        <v>485</v>
      </c>
      <c r="D548" s="26" t="s">
        <v>199</v>
      </c>
      <c r="E548" s="27" t="s">
        <v>34</v>
      </c>
      <c r="F548" s="50">
        <v>1</v>
      </c>
      <c r="G548" s="29"/>
      <c r="H548" s="30">
        <f t="shared" si="49"/>
        <v>0</v>
      </c>
      <c r="I548" s="179">
        <f ca="1" t="shared" si="44"/>
      </c>
      <c r="J548" s="180" t="str">
        <f t="shared" si="48"/>
        <v>Install / lower 3 m of Cable Guard, ground lug, cable up pole, and first 3 m section of ground rod per Standard CD 315-5.each</v>
      </c>
      <c r="K548" s="181" t="e">
        <f>MATCH(J548,'[1]Pay Items'!$K$1:$K$505,0)</f>
        <v>#N/A</v>
      </c>
      <c r="L548" s="182" t="str">
        <f ca="1" t="shared" si="45"/>
        <v>,1</v>
      </c>
      <c r="M548" s="182" t="str">
        <f ca="1" t="shared" si="46"/>
        <v>C2</v>
      </c>
      <c r="N548" s="182" t="str">
        <f ca="1" t="shared" si="47"/>
        <v>C2</v>
      </c>
    </row>
    <row r="549" spans="1:14" ht="54" customHeight="1">
      <c r="A549" s="139"/>
      <c r="B549" s="24" t="s">
        <v>500</v>
      </c>
      <c r="C549" s="130" t="s">
        <v>486</v>
      </c>
      <c r="D549" s="26" t="s">
        <v>199</v>
      </c>
      <c r="E549" s="27" t="s">
        <v>34</v>
      </c>
      <c r="F549" s="50">
        <v>3</v>
      </c>
      <c r="G549" s="29"/>
      <c r="H549" s="30">
        <f t="shared" si="49"/>
        <v>0</v>
      </c>
      <c r="I549" s="179">
        <f ca="1" t="shared" si="44"/>
      </c>
      <c r="J549" s="180" t="str">
        <f t="shared" si="48"/>
        <v>Connect 2/C #12 copper conductor street light cables per Standard CD310-4, CD310-9 or CD310-10.each</v>
      </c>
      <c r="K549" s="181" t="e">
        <f>MATCH(J549,'[1]Pay Items'!$K$1:$K$505,0)</f>
        <v>#N/A</v>
      </c>
      <c r="L549" s="182" t="str">
        <f ca="1" t="shared" si="45"/>
        <v>,1</v>
      </c>
      <c r="M549" s="182" t="str">
        <f ca="1" t="shared" si="46"/>
        <v>C2</v>
      </c>
      <c r="N549" s="182" t="str">
        <f ca="1" t="shared" si="47"/>
        <v>C2</v>
      </c>
    </row>
    <row r="550" spans="1:14" ht="49.5" customHeight="1">
      <c r="A550" s="139"/>
      <c r="B550" s="133"/>
      <c r="C550" s="76" t="s">
        <v>487</v>
      </c>
      <c r="D550" s="20"/>
      <c r="E550" s="21" t="s">
        <v>2</v>
      </c>
      <c r="F550" s="21" t="s">
        <v>2</v>
      </c>
      <c r="G550" s="46" t="s">
        <v>2</v>
      </c>
      <c r="H550" s="30"/>
      <c r="I550" s="179" t="str">
        <f ca="1" t="shared" si="44"/>
        <v>LOCKED</v>
      </c>
      <c r="J550" s="180" t="str">
        <f t="shared" si="48"/>
        <v>DIPLOMAT DRIVE - LEILA AVENUE TO TEMPLETON AVENUE</v>
      </c>
      <c r="K550" s="181" t="e">
        <f>MATCH(J550,'[1]Pay Items'!$K$1:$K$505,0)</f>
        <v>#N/A</v>
      </c>
      <c r="L550" s="182" t="str">
        <f ca="1" t="shared" si="45"/>
        <v>G</v>
      </c>
      <c r="M550" s="182" t="str">
        <f ca="1" t="shared" si="46"/>
        <v>C2</v>
      </c>
      <c r="N550" s="182" t="str">
        <f ca="1" t="shared" si="47"/>
        <v>C2</v>
      </c>
    </row>
    <row r="551" spans="1:14" ht="36" customHeight="1">
      <c r="A551" s="139"/>
      <c r="B551" s="133"/>
      <c r="C551" s="33" t="s">
        <v>197</v>
      </c>
      <c r="D551" s="48"/>
      <c r="E551" s="49"/>
      <c r="F551" s="49"/>
      <c r="G551" s="23"/>
      <c r="H551" s="30">
        <f t="shared" si="49"/>
        <v>0</v>
      </c>
      <c r="I551" s="179" t="str">
        <f ca="1" t="shared" si="44"/>
        <v>LOCKED</v>
      </c>
      <c r="J551" s="180" t="str">
        <f t="shared" si="48"/>
        <v>NEW STREET LIGHT INSTALLATION</v>
      </c>
      <c r="K551" s="181" t="e">
        <f>MATCH(J551,'[1]Pay Items'!$K$1:$K$505,0)</f>
        <v>#N/A</v>
      </c>
      <c r="L551" s="182" t="str">
        <f ca="1" t="shared" si="45"/>
        <v>G</v>
      </c>
      <c r="M551" s="182" t="str">
        <f ca="1" t="shared" si="46"/>
        <v>C2</v>
      </c>
      <c r="N551" s="182" t="str">
        <f ca="1" t="shared" si="47"/>
        <v>C2</v>
      </c>
    </row>
    <row r="552" spans="1:14" ht="88.5" customHeight="1">
      <c r="A552" s="139"/>
      <c r="B552" s="24" t="s">
        <v>501</v>
      </c>
      <c r="C552" s="25" t="s">
        <v>482</v>
      </c>
      <c r="D552" s="26" t="s">
        <v>199</v>
      </c>
      <c r="E552" s="27" t="s">
        <v>34</v>
      </c>
      <c r="F552" s="50">
        <v>9</v>
      </c>
      <c r="G552" s="29"/>
      <c r="H552" s="30">
        <f t="shared" si="49"/>
        <v>0</v>
      </c>
      <c r="I552" s="179">
        <f ca="1" t="shared" si="44"/>
      </c>
      <c r="J552" s="180" t="str">
        <f t="shared" si="48"/>
        <v>Removal of 25' to 35' street light pole and precast, poured in place concrete, steel power installed base or direct buried including davit arm, luminaire and appurtenances.each</v>
      </c>
      <c r="K552" s="181" t="e">
        <f>MATCH(J552,'[1]Pay Items'!$K$1:$K$505,0)</f>
        <v>#N/A</v>
      </c>
      <c r="L552" s="182" t="str">
        <f ca="1" t="shared" si="45"/>
        <v>,1</v>
      </c>
      <c r="M552" s="182" t="str">
        <f ca="1" t="shared" si="46"/>
        <v>C2</v>
      </c>
      <c r="N552" s="182" t="str">
        <f ca="1" t="shared" si="47"/>
        <v>C2</v>
      </c>
    </row>
    <row r="553" spans="1:14" ht="47.25" customHeight="1">
      <c r="A553" s="139"/>
      <c r="B553" s="24" t="s">
        <v>502</v>
      </c>
      <c r="C553" s="25" t="s">
        <v>483</v>
      </c>
      <c r="D553" s="26" t="s">
        <v>199</v>
      </c>
      <c r="E553" s="27" t="s">
        <v>200</v>
      </c>
      <c r="F553" s="50">
        <f>(14.002+27.333+54.994+30.025+53.773+8.228+56.546+56.787+58.849+59.472)</f>
        <v>420</v>
      </c>
      <c r="G553" s="29"/>
      <c r="H553" s="30">
        <f t="shared" si="49"/>
        <v>0</v>
      </c>
      <c r="I553" s="179">
        <f ca="1" t="shared" si="44"/>
      </c>
      <c r="J553" s="180" t="str">
        <f t="shared" si="48"/>
        <v>Installation of #4 AL C/N or 1/0 AL Triplex streetlight cable by open trench method.lin.m</v>
      </c>
      <c r="K553" s="181" t="e">
        <f>MATCH(J553,'[1]Pay Items'!$K$1:$K$505,0)</f>
        <v>#N/A</v>
      </c>
      <c r="L553" s="182" t="str">
        <f ca="1" t="shared" si="45"/>
        <v>,1</v>
      </c>
      <c r="M553" s="182" t="str">
        <f ca="1" t="shared" si="46"/>
        <v>C2</v>
      </c>
      <c r="N553" s="182" t="str">
        <f ca="1" t="shared" si="47"/>
        <v>C2</v>
      </c>
    </row>
    <row r="554" spans="1:14" ht="63.75" customHeight="1">
      <c r="A554" s="139"/>
      <c r="B554" s="24" t="s">
        <v>503</v>
      </c>
      <c r="C554" s="62" t="s">
        <v>198</v>
      </c>
      <c r="D554" s="26" t="s">
        <v>199</v>
      </c>
      <c r="E554" s="27" t="s">
        <v>34</v>
      </c>
      <c r="F554" s="50">
        <v>9</v>
      </c>
      <c r="G554" s="29"/>
      <c r="H554" s="30">
        <f t="shared" si="49"/>
        <v>0</v>
      </c>
      <c r="I554" s="179">
        <f ca="1" t="shared" si="44"/>
      </c>
      <c r="J554" s="180" t="str">
        <f t="shared" si="48"/>
        <v>Installation of 25'/35' pole, davit arm and precast concrete base including luminaire and appurtenances.each</v>
      </c>
      <c r="K554" s="181" t="e">
        <f>MATCH(J554,'[1]Pay Items'!$K$1:$K$505,0)</f>
        <v>#N/A</v>
      </c>
      <c r="L554" s="182" t="str">
        <f ca="1" t="shared" si="45"/>
        <v>,1</v>
      </c>
      <c r="M554" s="182" t="str">
        <f ca="1" t="shared" si="46"/>
        <v>C2</v>
      </c>
      <c r="N554" s="182" t="str">
        <f ca="1" t="shared" si="47"/>
        <v>C2</v>
      </c>
    </row>
    <row r="555" spans="1:14" ht="90" customHeight="1">
      <c r="A555" s="139"/>
      <c r="B555" s="24" t="s">
        <v>504</v>
      </c>
      <c r="C555" s="129" t="s">
        <v>484</v>
      </c>
      <c r="D555" s="26" t="s">
        <v>199</v>
      </c>
      <c r="E555" s="27" t="s">
        <v>34</v>
      </c>
      <c r="F555" s="50">
        <v>2</v>
      </c>
      <c r="G555" s="29"/>
      <c r="H555" s="30">
        <f t="shared" si="49"/>
        <v>0</v>
      </c>
      <c r="I555" s="179">
        <f ca="1" t="shared" si="44"/>
      </c>
      <c r="J555" s="180" t="str">
        <f t="shared" si="48"/>
        <v>Installation of one (1) 10' ground rod at end of street light circuit. Trench #4 ground wire up to 1 m from rod location to new street light and connect (hammerlock) to top of the ground rod.each</v>
      </c>
      <c r="K555" s="181" t="e">
        <f>MATCH(J555,'[1]Pay Items'!$K$1:$K$505,0)</f>
        <v>#N/A</v>
      </c>
      <c r="L555" s="182" t="str">
        <f ca="1" t="shared" si="45"/>
        <v>,1</v>
      </c>
      <c r="M555" s="182" t="str">
        <f ca="1" t="shared" si="46"/>
        <v>C2</v>
      </c>
      <c r="N555" s="182" t="str">
        <f ca="1" t="shared" si="47"/>
        <v>C2</v>
      </c>
    </row>
    <row r="556" spans="1:14" ht="56.25" customHeight="1">
      <c r="A556" s="139"/>
      <c r="B556" s="24" t="s">
        <v>505</v>
      </c>
      <c r="C556" s="130" t="s">
        <v>202</v>
      </c>
      <c r="D556" s="26" t="s">
        <v>199</v>
      </c>
      <c r="E556" s="27" t="s">
        <v>34</v>
      </c>
      <c r="F556" s="50">
        <v>2</v>
      </c>
      <c r="G556" s="29"/>
      <c r="H556" s="30">
        <f t="shared" si="49"/>
        <v>0</v>
      </c>
      <c r="I556" s="179">
        <f ca="1" t="shared" si="44"/>
      </c>
      <c r="J556" s="180" t="str">
        <f t="shared" si="48"/>
        <v>Installation and connection of externally-mounted relay per Standards CD 315-12 and CD 315-13.each</v>
      </c>
      <c r="K556" s="181" t="e">
        <f>MATCH(J556,'[1]Pay Items'!$K$1:$K$505,0)</f>
        <v>#N/A</v>
      </c>
      <c r="L556" s="182" t="str">
        <f ca="1" t="shared" si="45"/>
        <v>,1</v>
      </c>
      <c r="M556" s="182" t="str">
        <f ca="1" t="shared" si="46"/>
        <v>C2</v>
      </c>
      <c r="N556" s="182" t="str">
        <f ca="1" t="shared" si="47"/>
        <v>C2</v>
      </c>
    </row>
    <row r="557" spans="1:14" ht="59.25" customHeight="1">
      <c r="A557" s="139"/>
      <c r="B557" s="24" t="s">
        <v>506</v>
      </c>
      <c r="C557" s="130" t="s">
        <v>486</v>
      </c>
      <c r="D557" s="26" t="s">
        <v>199</v>
      </c>
      <c r="E557" s="27" t="s">
        <v>34</v>
      </c>
      <c r="F557" s="50">
        <v>9</v>
      </c>
      <c r="G557" s="29"/>
      <c r="H557" s="30">
        <f t="shared" si="49"/>
        <v>0</v>
      </c>
      <c r="I557" s="179">
        <f ca="1" t="shared" si="44"/>
      </c>
      <c r="J557" s="180" t="str">
        <f t="shared" si="48"/>
        <v>Connect 2/C #12 copper conductor street light cables per Standard CD310-4, CD310-9 or CD310-10.each</v>
      </c>
      <c r="K557" s="181" t="e">
        <f>MATCH(J557,'[1]Pay Items'!$K$1:$K$505,0)</f>
        <v>#N/A</v>
      </c>
      <c r="L557" s="182" t="str">
        <f ca="1" t="shared" si="45"/>
        <v>,1</v>
      </c>
      <c r="M557" s="182" t="str">
        <f ca="1" t="shared" si="46"/>
        <v>C2</v>
      </c>
      <c r="N557" s="182" t="str">
        <f ca="1" t="shared" si="47"/>
        <v>C2</v>
      </c>
    </row>
    <row r="558" spans="1:14" ht="49.5" customHeight="1">
      <c r="A558" s="139"/>
      <c r="B558" s="24" t="s">
        <v>507</v>
      </c>
      <c r="C558" s="129" t="s">
        <v>201</v>
      </c>
      <c r="D558" s="26" t="s">
        <v>199</v>
      </c>
      <c r="E558" s="27" t="s">
        <v>34</v>
      </c>
      <c r="F558" s="50">
        <v>2</v>
      </c>
      <c r="G558" s="29"/>
      <c r="H558" s="30">
        <f t="shared" si="49"/>
        <v>0</v>
      </c>
      <c r="I558" s="179">
        <f ca="1" t="shared" si="44"/>
      </c>
      <c r="J558" s="180" t="str">
        <f t="shared" si="48"/>
        <v>Splicing #4 Al C/N or 2 single conductor street light cables.each</v>
      </c>
      <c r="K558" s="181" t="e">
        <f>MATCH(J558,'[1]Pay Items'!$K$1:$K$505,0)</f>
        <v>#N/A</v>
      </c>
      <c r="L558" s="182" t="str">
        <f ca="1" t="shared" si="45"/>
        <v>,1</v>
      </c>
      <c r="M558" s="182" t="str">
        <f ca="1" t="shared" si="46"/>
        <v>C2</v>
      </c>
      <c r="N558" s="182" t="str">
        <f ca="1" t="shared" si="47"/>
        <v>C2</v>
      </c>
    </row>
    <row r="559" spans="1:14" ht="49.5" customHeight="1" thickBot="1">
      <c r="A559" s="174"/>
      <c r="B559" s="6" t="str">
        <f>+B533</f>
        <v>H</v>
      </c>
      <c r="C559" s="207" t="str">
        <f>+C533</f>
        <v>STREET LIGHT INSTALLATION</v>
      </c>
      <c r="D559" s="208"/>
      <c r="E559" s="208"/>
      <c r="F559" s="209"/>
      <c r="G559" s="7" t="s">
        <v>182</v>
      </c>
      <c r="H559" s="104">
        <f>SUM(H534:H558)</f>
        <v>0</v>
      </c>
      <c r="I559" s="179" t="str">
        <f ca="1" t="shared" si="44"/>
        <v>LOCKED</v>
      </c>
      <c r="J559" s="180" t="str">
        <f t="shared" si="48"/>
        <v>STREET LIGHT INSTALLATION</v>
      </c>
      <c r="K559" s="181" t="e">
        <f>MATCH(J559,'[1]Pay Items'!$K$1:$K$505,0)</f>
        <v>#N/A</v>
      </c>
      <c r="L559" s="182" t="str">
        <f ca="1" t="shared" si="45"/>
        <v>F0</v>
      </c>
      <c r="M559" s="182" t="str">
        <f ca="1" t="shared" si="46"/>
        <v>C2</v>
      </c>
      <c r="N559" s="182" t="str">
        <f ca="1" t="shared" si="47"/>
        <v>C2</v>
      </c>
    </row>
    <row r="560" spans="1:8" ht="49.5" customHeight="1" thickTop="1">
      <c r="A560" s="112"/>
      <c r="B560" s="85"/>
      <c r="C560" s="51" t="s">
        <v>16</v>
      </c>
      <c r="D560" s="52"/>
      <c r="E560" s="53"/>
      <c r="F560" s="53"/>
      <c r="G560" s="54"/>
      <c r="H560" s="113"/>
    </row>
    <row r="561" spans="1:8" ht="49.5" customHeight="1">
      <c r="A561" s="112"/>
      <c r="B561" s="183" t="str">
        <f>+B7</f>
        <v>   PART 1:  CITY FUNDED WORK</v>
      </c>
      <c r="C561" s="184"/>
      <c r="D561" s="184"/>
      <c r="E561" s="184"/>
      <c r="F561" s="184"/>
      <c r="G561" s="184"/>
      <c r="H561" s="185"/>
    </row>
    <row r="562" spans="1:8" ht="49.5" customHeight="1">
      <c r="A562" s="97"/>
      <c r="B562" s="55" t="str">
        <f>+B10</f>
        <v>A</v>
      </c>
      <c r="C562" s="186" t="str">
        <f>+C10</f>
        <v>CONCRETE RECONSTRUCTION:  MULVEY AVENUE - HUGO STREET TO COCKBURN STREET N.</v>
      </c>
      <c r="D562" s="187"/>
      <c r="E562" s="187"/>
      <c r="F562" s="188"/>
      <c r="G562" s="60" t="s">
        <v>203</v>
      </c>
      <c r="H562" s="114">
        <f>+H82</f>
        <v>0</v>
      </c>
    </row>
    <row r="563" spans="1:8" ht="49.5" customHeight="1">
      <c r="A563" s="97"/>
      <c r="B563" s="55" t="str">
        <f>+B83</f>
        <v>B</v>
      </c>
      <c r="C563" s="186" t="str">
        <f>+C83</f>
        <v>ASPHALT RECONSTRUCTION:  ROYSE AVENUE - PEMBINA HIGHWAY TO HUDSON STREET</v>
      </c>
      <c r="D563" s="187"/>
      <c r="E563" s="187"/>
      <c r="F563" s="188"/>
      <c r="G563" s="60" t="s">
        <v>203</v>
      </c>
      <c r="H563" s="114">
        <f>+H158</f>
        <v>0</v>
      </c>
    </row>
    <row r="564" spans="1:8" ht="49.5" customHeight="1">
      <c r="A564" s="97"/>
      <c r="B564" s="55" t="str">
        <f>+B159</f>
        <v>C</v>
      </c>
      <c r="C564" s="186" t="str">
        <f>+C159</f>
        <v>ASPHALT RECONSTRUCTION:  WOODHAVEN BOULEVARD - EMO AVENUE TO ASSINIBOINE AVENUE </v>
      </c>
      <c r="D564" s="187"/>
      <c r="E564" s="187"/>
      <c r="F564" s="188"/>
      <c r="G564" s="60" t="s">
        <v>203</v>
      </c>
      <c r="H564" s="114">
        <f>+H225</f>
        <v>0</v>
      </c>
    </row>
    <row r="565" spans="1:8" ht="49.5" customHeight="1">
      <c r="A565" s="97"/>
      <c r="B565" s="55" t="str">
        <f>+B226</f>
        <v>D</v>
      </c>
      <c r="C565" s="186" t="str">
        <f>+C226</f>
        <v>REHABILITATION:  SUTHERLAND AVENUE FROM HIGGINS AVENUE TO STEPHENS STREET</v>
      </c>
      <c r="D565" s="187"/>
      <c r="E565" s="187"/>
      <c r="F565" s="188"/>
      <c r="G565" s="60" t="s">
        <v>203</v>
      </c>
      <c r="H565" s="114">
        <f>+H314</f>
        <v>0</v>
      </c>
    </row>
    <row r="566" spans="1:8" ht="49.5" customHeight="1">
      <c r="A566" s="97"/>
      <c r="B566" s="55" t="str">
        <f>+B315</f>
        <v>E</v>
      </c>
      <c r="C566" s="186" t="str">
        <f>+C315</f>
        <v>ASPHALT RECONSTRUCTION:  DIPLOMAT DRIVE - LEILA AVENUE TO TEMPLETON AVENUE</v>
      </c>
      <c r="D566" s="187"/>
      <c r="E566" s="187"/>
      <c r="F566" s="188"/>
      <c r="G566" s="60" t="s">
        <v>203</v>
      </c>
      <c r="H566" s="114">
        <f>+H385</f>
        <v>0</v>
      </c>
    </row>
    <row r="567" spans="1:8" ht="49.5" customHeight="1">
      <c r="A567" s="97"/>
      <c r="B567" s="55" t="str">
        <f>+B386</f>
        <v>F</v>
      </c>
      <c r="C567" s="186" t="str">
        <f>+C386</f>
        <v>REHABILITATION: LODGEPINE BAY - MEADOWOOD DRIVE TO MEADOWOOD DRIVE</v>
      </c>
      <c r="D567" s="187"/>
      <c r="E567" s="187"/>
      <c r="F567" s="188"/>
      <c r="G567" s="60" t="s">
        <v>203</v>
      </c>
      <c r="H567" s="114">
        <f>+H443</f>
        <v>0</v>
      </c>
    </row>
    <row r="568" spans="1:8" ht="49.5" customHeight="1">
      <c r="A568" s="97"/>
      <c r="B568" s="77" t="str">
        <f>+B444</f>
        <v>G</v>
      </c>
      <c r="C568" s="186" t="str">
        <f>+C444</f>
        <v>REHABILITATION:  WATT STREET - SYDNEY AVENUE TO BRONX AVENUE</v>
      </c>
      <c r="D568" s="187"/>
      <c r="E568" s="187"/>
      <c r="F568" s="188"/>
      <c r="G568" s="60" t="s">
        <v>203</v>
      </c>
      <c r="H568" s="114">
        <f>+H531</f>
        <v>0</v>
      </c>
    </row>
    <row r="569" spans="1:8" ht="49.5" customHeight="1">
      <c r="A569" s="97"/>
      <c r="B569" s="57"/>
      <c r="C569" s="58"/>
      <c r="D569" s="58"/>
      <c r="E569" s="58"/>
      <c r="F569" s="199" t="s">
        <v>204</v>
      </c>
      <c r="G569" s="199"/>
      <c r="H569" s="114">
        <f>SUM(H562:H568)</f>
        <v>0</v>
      </c>
    </row>
    <row r="570" spans="1:8" ht="49.5" customHeight="1">
      <c r="A570" s="97"/>
      <c r="B570" s="200" t="str">
        <f>+B532</f>
        <v>   PART 2:  MANITOBA HYDRO FUNDED WORK</v>
      </c>
      <c r="C570" s="201"/>
      <c r="D570" s="201"/>
      <c r="E570" s="201"/>
      <c r="F570" s="201"/>
      <c r="G570" s="201"/>
      <c r="H570" s="202"/>
    </row>
    <row r="571" spans="1:9" s="5" customFormat="1" ht="49.5" customHeight="1">
      <c r="A571" s="97"/>
      <c r="B571" s="55" t="str">
        <f>+B559</f>
        <v>H</v>
      </c>
      <c r="C571" s="186" t="str">
        <f>+C559</f>
        <v>STREET LIGHT INSTALLATION</v>
      </c>
      <c r="D571" s="187"/>
      <c r="E571" s="187"/>
      <c r="F571" s="188"/>
      <c r="G571" s="60" t="s">
        <v>203</v>
      </c>
      <c r="H571" s="114">
        <f>+H559</f>
        <v>0</v>
      </c>
      <c r="I571" s="15"/>
    </row>
    <row r="572" spans="1:8" ht="37.5" customHeight="1" thickBot="1">
      <c r="A572" s="97"/>
      <c r="B572" s="59"/>
      <c r="C572" s="56"/>
      <c r="D572" s="56"/>
      <c r="E572" s="56"/>
      <c r="F572" s="199" t="s">
        <v>205</v>
      </c>
      <c r="G572" s="199"/>
      <c r="H572" s="114">
        <f>SUM(H571)</f>
        <v>0</v>
      </c>
    </row>
    <row r="573" spans="1:9" ht="37.5" customHeight="1" thickTop="1">
      <c r="A573" s="96"/>
      <c r="B573" s="192" t="s">
        <v>25</v>
      </c>
      <c r="C573" s="193"/>
      <c r="D573" s="193"/>
      <c r="E573" s="193"/>
      <c r="F573" s="193"/>
      <c r="G573" s="194">
        <f>SUM(H569+H572)</f>
        <v>0</v>
      </c>
      <c r="H573" s="195"/>
      <c r="I573" s="17"/>
    </row>
    <row r="574" spans="1:8" ht="15.75" customHeight="1">
      <c r="A574" s="96"/>
      <c r="B574" s="196" t="s">
        <v>23</v>
      </c>
      <c r="C574" s="197"/>
      <c r="D574" s="197"/>
      <c r="E574" s="197"/>
      <c r="F574" s="197"/>
      <c r="G574" s="197"/>
      <c r="H574" s="198"/>
    </row>
    <row r="575" spans="1:8" ht="15">
      <c r="A575" s="96"/>
      <c r="B575" s="189" t="s">
        <v>24</v>
      </c>
      <c r="C575" s="190"/>
      <c r="D575" s="190"/>
      <c r="E575" s="190"/>
      <c r="F575" s="190"/>
      <c r="G575" s="190"/>
      <c r="H575" s="191"/>
    </row>
    <row r="576" spans="1:8" ht="15">
      <c r="A576" s="115"/>
      <c r="B576" s="86"/>
      <c r="C576" s="13"/>
      <c r="D576" s="14"/>
      <c r="E576" s="13"/>
      <c r="F576" s="13"/>
      <c r="G576" s="3"/>
      <c r="H576" s="4"/>
    </row>
  </sheetData>
  <sheetProtection password="CC3D" sheet="1" selectLockedCells="1"/>
  <mergeCells count="37">
    <mergeCell ref="C559:F559"/>
    <mergeCell ref="B532:H532"/>
    <mergeCell ref="A1:H1"/>
    <mergeCell ref="A2:H2"/>
    <mergeCell ref="A3:H3"/>
    <mergeCell ref="C10:H10"/>
    <mergeCell ref="B7:H9"/>
    <mergeCell ref="C386:H386"/>
    <mergeCell ref="C158:F158"/>
    <mergeCell ref="C83:H83"/>
    <mergeCell ref="C225:F225"/>
    <mergeCell ref="C314:F314"/>
    <mergeCell ref="C82:F82"/>
    <mergeCell ref="C531:F531"/>
    <mergeCell ref="C444:H444"/>
    <mergeCell ref="C443:F443"/>
    <mergeCell ref="C385:F385"/>
    <mergeCell ref="C159:H159"/>
    <mergeCell ref="C533:H533"/>
    <mergeCell ref="C315:H315"/>
    <mergeCell ref="C226:H226"/>
    <mergeCell ref="C568:F568"/>
    <mergeCell ref="F569:G569"/>
    <mergeCell ref="C564:F564"/>
    <mergeCell ref="C563:F563"/>
    <mergeCell ref="C565:F565"/>
    <mergeCell ref="C566:F566"/>
    <mergeCell ref="C567:F567"/>
    <mergeCell ref="B561:H561"/>
    <mergeCell ref="C562:F562"/>
    <mergeCell ref="B575:H575"/>
    <mergeCell ref="B573:F573"/>
    <mergeCell ref="G573:H573"/>
    <mergeCell ref="B574:H574"/>
    <mergeCell ref="C571:F571"/>
    <mergeCell ref="F572:G572"/>
    <mergeCell ref="B570:H570"/>
  </mergeCells>
  <conditionalFormatting sqref="D534:D558 D445:D530 D316:D384 D69:D81 D11:D65 D84:D142 D144:D157 D160:D224 D227:D314 D387:D442">
    <cfRule type="cellIs" priority="795" dxfId="7" operator="equal" stopIfTrue="1">
      <formula>"CW 2130-R11"</formula>
    </cfRule>
    <cfRule type="cellIs" priority="796" dxfId="7" operator="equal" stopIfTrue="1">
      <formula>"CW 3120-R2"</formula>
    </cfRule>
    <cfRule type="cellIs" priority="797" dxfId="7" operator="equal" stopIfTrue="1">
      <formula>"CW 3240-R7"</formula>
    </cfRule>
  </conditionalFormatting>
  <conditionalFormatting sqref="D524:D530 D520:D521 D492:D517 D431:D439 D387:D389 D391:D428 D316:D384 D167 D160 D91 D84 D77:D78 D69:D72 D44 D46:D56 D59:D65 D102:D142 D144:D157 D173:D224 D282:D314">
    <cfRule type="cellIs" priority="793" dxfId="7" operator="equal" stopIfTrue="1">
      <formula>"CW 3120-R2"</formula>
    </cfRule>
    <cfRule type="cellIs" priority="794" dxfId="7" operator="equal" stopIfTrue="1">
      <formula>"CW 3240-R7"</formula>
    </cfRule>
  </conditionalFormatting>
  <conditionalFormatting sqref="D529:D530 D504:D517 D434 D371 D364 D309:D313 D161:D162 D144:D145 D65 D85:D86 D69 D142 D190:D214">
    <cfRule type="cellIs" priority="791" dxfId="7" operator="equal" stopIfTrue="1">
      <formula>"CW 2130-R11"</formula>
    </cfRule>
    <cfRule type="cellIs" priority="792" dxfId="7" operator="equal" stopIfTrue="1">
      <formula>"CW 3240-R7"</formula>
    </cfRule>
  </conditionalFormatting>
  <dataValidations count="6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529:G530 G519 G441:G442 G447:G448 G492 G390 G310:G313 G282 G230:G231 G145 G147 G223:G224 G149:G153 G156:G157 G383:G384 G17:G18 G52 G42 G12:G13 G376:G380 G57:G58 G388 G426 G536:G540 G543:G545 G547:G558">
      <formula1>IF(G529&gt;=0.01,ROUND(G529,2),0.01)</formula1>
    </dataValidation>
    <dataValidation type="custom" allowBlank="1" showInputMessage="1" showErrorMessage="1" error="If you can enter a Unit  Price in this cell, pLease contact the Contract Administrator immediately!" sqref="G528 G502 G505:G506 G512:G513 G515:G516 G522 G479:G480 G482 G484 G466:G468 G475 G464 G472 G462 G457 G454 G452 G450 G437 F439:F440 G459 F435 G488:G489 G496 G499 G494 G405 G401 G399 G397 G410 G418 G346:G347 F424 G427:G428 G309 G301 G303 G295:G296 G289:G290 G286:G287 G284 G198 G275:G276 G270:G271 G268 G265:G266 G255 G252 G233 G238 G182:G183 G174:G176 G178 F180 G195:G196 G185:G186 G188 G171:G172 G163 G168:G169 F154:F155 G191 G200:G202 F144 G218 F221:F222 G235 G242 G245 G250 G121 G138 G135 G131:G132 G71 F69 G56 G59:G60 G46:G47 G43:G44 G49:G51 G53:G54 G24 G34 G415:G416 G22 G26:G27 G31 G129 F123 G105:G106 G98 G67 G87 G73 G92:G93 G96 G100:G101 G125:G126">
      <formula1>"isblank(G3)"</formula1>
    </dataValidation>
    <dataValidation type="custom" allowBlank="1" showInputMessage="1" showErrorMessage="1" error="If you can enter a Unit  Price in this cell, pLease contact the Contract Administrator immediately!" sqref="G109 G118:G119 F214 G204 G349 G351:G352 G357 G331:G332 G327 G366:G367 F371 G360:G361 G319 G316 G336:G337 G329 G324:G325 G248 G354:G355 G395 F381:F382 G339 G391:G392 G412 G14 G19:G20 G36:G37 G78:G79 G146 G148 G206:G207 G209 G211 G369 G373 G375 G408 G421 G430 G508:G509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521 G465 G514 G517 G497:G498 G481 G483 G485:G487 G477:G478 G473:G474 G469:G471 G431:G434 G463 G446 G451 G453 G455:G456 G438 G460:G461 G458 G436 G500:G501 G490 G495 G523:G526 G503:G504 G402:G404 G288 G400 G398 G411 G422:G423 G417 G425 G409 G297:G300 G302 G304:G307 G277:G280 G285 G291:G294 G48 G197 G199 G249 G267 G272:G274 G251 G256:G264 G253:G254 G239:G241 G219:G220 G187 G184 G181 G177 G179 G170 G173 G164:G167 G161:G162 G189:G190 G192:G194 G217 G234 G236:G237 G243:G244 G212:G213 G228:G229 G130 G136:G137 G133:G134 G127:G128 G74:G77 G72 G70 G68 G61:G66 G55 G45 G414 G28:G30 G38:G41 G15:G16 G32:G33 G35 G110:G117 G88:G91 G85:G86 G80:G81 G97 G99 G94:G95 G122 G124 G107:G108 G102:G104 G120 G139:G143 G215">
      <formula1>IF(G521&gt;=0.01,ROUND(G521,2),0.01)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203 G269 G374 G372 G356 G348 G350 G340:G345 G353 G358:G359 G368 G362:G365 G333:G335 G338 G320:G323 G326 G328 G330 G317:G318 G370 G389 G393:G394 G396 G205 G208 G210 G246:G247 G407 G419:G420 G429 G507 G510:G511">
      <formula1>IF(G521&gt;=0.01,ROUND(G521,2),0.01)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520 G216">
      <formula1>0</formula1>
    </dataValidation>
  </dataValidations>
  <printOptions horizontalCentered="1"/>
  <pageMargins left="0.511811023622047" right="0.511811023622047" top="0.748031496062992" bottom="0.748031496062992" header="0.236220472440945" footer="0.236220472440945"/>
  <pageSetup horizontalDpi="600" verticalDpi="600" orientation="portrait" scale="70" r:id="rId3"/>
  <headerFooter alignWithMargins="0">
    <oddHeader>&amp;L&amp;10The City of Winnipeg
Bid Opportunity No. 506-2013 
&amp;XTemplate Version: C420110107 - RW&amp;R&amp;10Bid Submission
Page &amp;P+3 of 39</oddHeader>
    <oddFooter xml:space="preserve">&amp;R__________________
Name of Bidder                    </oddFooter>
  </headerFooter>
  <rowBreaks count="31" manualBreakCount="31">
    <brk id="30" max="7" man="1"/>
    <brk id="48" max="7" man="1"/>
    <brk id="68" max="7" man="1"/>
    <brk id="82" max="7" man="1"/>
    <brk id="104" max="7" man="1"/>
    <brk id="122" max="7" man="1"/>
    <brk id="143" max="7" man="1"/>
    <brk id="158" max="7" man="1"/>
    <brk id="179" max="7" man="1"/>
    <brk id="199" max="7" man="1"/>
    <brk id="220" max="7" man="1"/>
    <brk id="225" max="7" man="1"/>
    <brk id="247" max="7" man="1"/>
    <brk id="269" max="7" man="1"/>
    <brk id="288" max="7" man="1"/>
    <brk id="307" max="7" man="1"/>
    <brk id="314" max="7" man="1"/>
    <brk id="335" max="7" man="1"/>
    <brk id="350" max="7" man="1"/>
    <brk id="370" max="7" man="1"/>
    <brk id="385" max="7" man="1"/>
    <brk id="407" max="7" man="1"/>
    <brk id="429" max="7" man="1"/>
    <brk id="443" max="7" man="1"/>
    <brk id="465" max="7" man="1"/>
    <brk id="487" max="7" man="1"/>
    <brk id="507" max="7" man="1"/>
    <brk id="526" max="7" man="1"/>
    <brk id="531" max="7" man="1"/>
    <brk id="545" max="7" man="1"/>
    <brk id="55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June 20 
File Size 323584</dc:description>
  <cp:lastModifiedBy>Pheifer, Henly</cp:lastModifiedBy>
  <cp:lastPrinted>2013-06-20T14:48:44Z</cp:lastPrinted>
  <dcterms:created xsi:type="dcterms:W3CDTF">1999-03-31T15:44:33Z</dcterms:created>
  <dcterms:modified xsi:type="dcterms:W3CDTF">2013-06-20T16:45:01Z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  <property fmtid="{D5CDD505-2E9C-101B-9397-08002B2CF9AE}" pid="3" name="_AdHocReviewCycleID">
    <vt:i4>1540128813</vt:i4>
  </property>
  <property fmtid="{D5CDD505-2E9C-101B-9397-08002B2CF9AE}" pid="4" name="_NewReviewCycle">
    <vt:lpwstr/>
  </property>
  <property fmtid="{D5CDD505-2E9C-101B-9397-08002B2CF9AE}" pid="5" name="_EmailSubject">
    <vt:lpwstr>Form B for Review and Approval - Bid Opportunity #506-2013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