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mc:AlternateContent xmlns:mc="http://schemas.openxmlformats.org/markup-compatibility/2006">
    <mc:Choice Requires="x15">
      <x15ac:absPath xmlns:x15ac="http://schemas.microsoft.com/office/spreadsheetml/2010/11/ac" url="W:\TRANSAC\2025\795-2025_A\WORK IN PROGRESS\795-2025_A\"/>
    </mc:Choice>
  </mc:AlternateContent>
  <xr:revisionPtr revIDLastSave="0" documentId="13_ncr:1_{2BBA3B1D-B1A9-457F-BA7E-42CC11F8C34A}" xr6:coauthVersionLast="36" xr6:coauthVersionMax="36" xr10:uidLastSave="{00000000-0000-0000-0000-000000000000}"/>
  <bookViews>
    <workbookView xWindow="0" yWindow="0" windowWidth="23040" windowHeight="10286" xr2:uid="{CBC98D50-4C34-4B7C-A3E6-6F1900A47957}"/>
  </bookViews>
  <sheets>
    <sheet name="Instructions" sheetId="22" r:id="rId1"/>
    <sheet name="B Price Form Summary" sheetId="11" r:id="rId2"/>
    <sheet name="B1 Installation Services" sheetId="1" r:id="rId3"/>
    <sheet name="B1A - Install Qty by Year" sheetId="42" r:id="rId4"/>
    <sheet name="B2 Optional" sheetId="43" r:id="rId5"/>
    <sheet name="Sheet3" sheetId="16" state="hidden" r:id="rId6"/>
    <sheet name="Sheet1" sheetId="8" state="hidden" r:id="rId7"/>
    <sheet name="Lookups" sheetId="6" state="hidden" r:id="rId8"/>
  </sheets>
  <definedNames>
    <definedName name="_xlnm.Print_Area" localSheetId="1">'B Price Form Summary'!$A$1:$I$30</definedName>
    <definedName name="_xlnm.Print_Area" localSheetId="2">'B1 Installation Services'!$A$1:$O$86</definedName>
    <definedName name="_xlnm.Print_Area" localSheetId="0">Instructions!$B$1:$B$35</definedName>
    <definedName name="_xlnm.Print_Titles" localSheetId="1">'B Price Form Summary'!$1:$4</definedName>
    <definedName name="_xlnm.Print_Titles" localSheetId="2">'B1 Installation Services'!$1:$6</definedName>
    <definedName name="_xlnm.Print_Titles" localSheetId="4">'B2 Optional'!$1:$5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43" l="1"/>
  <c r="O9" i="1" l="1"/>
  <c r="O10" i="1"/>
  <c r="O11" i="1"/>
  <c r="O12" i="1"/>
  <c r="O72" i="1"/>
  <c r="O73" i="1"/>
  <c r="O71" i="1"/>
  <c r="D64" i="42"/>
  <c r="I64" i="42" s="1"/>
  <c r="E64" i="42"/>
  <c r="F64" i="42"/>
  <c r="G64" i="42"/>
  <c r="H64" i="42"/>
  <c r="C64" i="42"/>
  <c r="I65" i="42"/>
  <c r="I66" i="42"/>
  <c r="D66" i="42"/>
  <c r="E66" i="42"/>
  <c r="F66" i="42"/>
  <c r="G66" i="42"/>
  <c r="H66" i="42"/>
  <c r="D65" i="42"/>
  <c r="E65" i="42"/>
  <c r="F65" i="42"/>
  <c r="G65" i="42"/>
  <c r="H65" i="42"/>
  <c r="C66" i="42"/>
  <c r="C65" i="42"/>
  <c r="O8" i="1" l="1"/>
  <c r="O19" i="1"/>
  <c r="O18" i="1"/>
  <c r="O17" i="1"/>
  <c r="O16" i="1"/>
  <c r="O15" i="1"/>
  <c r="O14" i="1"/>
  <c r="O13" i="1"/>
  <c r="O7" i="1"/>
  <c r="E63" i="42" l="1"/>
  <c r="F63" i="42"/>
  <c r="G63" i="42"/>
  <c r="H63" i="42"/>
  <c r="D63" i="42"/>
  <c r="O70" i="1" s="1"/>
  <c r="C62" i="42"/>
  <c r="D62" i="42" s="1"/>
  <c r="C61" i="42"/>
  <c r="G61" i="42" s="1"/>
  <c r="E42" i="42"/>
  <c r="F42" i="42"/>
  <c r="G42" i="42"/>
  <c r="H42" i="42"/>
  <c r="D42" i="42"/>
  <c r="O47" i="1"/>
  <c r="J7" i="43"/>
  <c r="D67" i="42"/>
  <c r="F37" i="42"/>
  <c r="I64" i="1"/>
  <c r="I65" i="1"/>
  <c r="I66" i="1"/>
  <c r="I67" i="1"/>
  <c r="I63" i="1"/>
  <c r="I62" i="1"/>
  <c r="I58" i="1"/>
  <c r="I59" i="1"/>
  <c r="I60" i="1"/>
  <c r="I61" i="1"/>
  <c r="I57" i="1"/>
  <c r="I51" i="1"/>
  <c r="I52" i="1"/>
  <c r="I53" i="1"/>
  <c r="I54" i="1"/>
  <c r="I55" i="1"/>
  <c r="I56" i="1"/>
  <c r="I50" i="1"/>
  <c r="I36" i="1"/>
  <c r="I37" i="1"/>
  <c r="I38" i="1"/>
  <c r="I39" i="1"/>
  <c r="I40" i="1"/>
  <c r="I35" i="1"/>
  <c r="I34" i="1"/>
  <c r="X26" i="42"/>
  <c r="X27" i="42"/>
  <c r="X28" i="42"/>
  <c r="X29" i="42"/>
  <c r="X30" i="42"/>
  <c r="X31" i="42"/>
  <c r="X32" i="42"/>
  <c r="X25" i="42"/>
  <c r="X24" i="42"/>
  <c r="E39" i="42"/>
  <c r="F39" i="42"/>
  <c r="G39" i="42"/>
  <c r="H39" i="42"/>
  <c r="D39" i="42"/>
  <c r="I7" i="42"/>
  <c r="D61" i="42" l="1"/>
  <c r="F61" i="42"/>
  <c r="E61" i="42"/>
  <c r="H62" i="42"/>
  <c r="G62" i="42"/>
  <c r="F62" i="42"/>
  <c r="E62" i="42"/>
  <c r="O49" i="1"/>
  <c r="I63" i="42"/>
  <c r="O69" i="1"/>
  <c r="I62" i="42"/>
  <c r="H61" i="42"/>
  <c r="O68" i="1" s="1"/>
  <c r="O46" i="1"/>
  <c r="O48" i="1"/>
  <c r="I40" i="42"/>
  <c r="I41" i="42"/>
  <c r="I42" i="42"/>
  <c r="I39" i="42"/>
  <c r="I14" i="1"/>
  <c r="I61" i="42" l="1"/>
  <c r="E1" i="43"/>
  <c r="E2" i="43"/>
  <c r="J13" i="43"/>
  <c r="J12" i="43"/>
  <c r="J11" i="43"/>
  <c r="J10" i="43"/>
  <c r="J9" i="43"/>
  <c r="J8" i="43"/>
  <c r="J15" i="43"/>
  <c r="J14" i="43" l="1"/>
  <c r="I12" i="11" s="1"/>
  <c r="A14" i="43"/>
  <c r="W24" i="42" l="1"/>
  <c r="S24" i="42" l="1"/>
  <c r="U24" i="42"/>
  <c r="V24" i="42"/>
  <c r="T24" i="42"/>
  <c r="Y24" i="42" l="1"/>
  <c r="E60" i="42" l="1"/>
  <c r="F60" i="42"/>
  <c r="G60" i="42"/>
  <c r="H60" i="42"/>
  <c r="E59" i="42"/>
  <c r="F59" i="42"/>
  <c r="G59" i="42"/>
  <c r="H59" i="42"/>
  <c r="E58" i="42"/>
  <c r="F58" i="42"/>
  <c r="G58" i="42"/>
  <c r="H58" i="42"/>
  <c r="E57" i="42"/>
  <c r="F57" i="42"/>
  <c r="G57" i="42"/>
  <c r="H57" i="42"/>
  <c r="E56" i="42"/>
  <c r="F56" i="42"/>
  <c r="G56" i="42"/>
  <c r="H56" i="42"/>
  <c r="E55" i="42"/>
  <c r="F55" i="42"/>
  <c r="G55" i="42"/>
  <c r="H55" i="42"/>
  <c r="E54" i="42"/>
  <c r="F54" i="42"/>
  <c r="G54" i="42"/>
  <c r="H54" i="42"/>
  <c r="E53" i="42"/>
  <c r="F53" i="42"/>
  <c r="G53" i="42"/>
  <c r="H53" i="42"/>
  <c r="E52" i="42"/>
  <c r="F52" i="42"/>
  <c r="G52" i="42"/>
  <c r="H52" i="42"/>
  <c r="E51" i="42"/>
  <c r="F51" i="42"/>
  <c r="G51" i="42"/>
  <c r="H51" i="42"/>
  <c r="E50" i="42"/>
  <c r="F50" i="42"/>
  <c r="G50" i="42"/>
  <c r="H50" i="42"/>
  <c r="D60" i="42"/>
  <c r="D59" i="42"/>
  <c r="D58" i="42"/>
  <c r="D57" i="42"/>
  <c r="D56" i="42"/>
  <c r="D55" i="42"/>
  <c r="D54" i="42"/>
  <c r="D53" i="42"/>
  <c r="D52" i="42"/>
  <c r="D51" i="42"/>
  <c r="D50" i="42"/>
  <c r="D49" i="42"/>
  <c r="O56" i="1" s="1"/>
  <c r="D48" i="42"/>
  <c r="I48" i="42" s="1"/>
  <c r="E47" i="42"/>
  <c r="F47" i="42"/>
  <c r="G47" i="42"/>
  <c r="H47" i="42"/>
  <c r="D47" i="42"/>
  <c r="E46" i="42"/>
  <c r="F46" i="42"/>
  <c r="G46" i="42"/>
  <c r="H46" i="42"/>
  <c r="D46" i="42"/>
  <c r="E45" i="42"/>
  <c r="F45" i="42"/>
  <c r="G45" i="42"/>
  <c r="H45" i="42"/>
  <c r="D45" i="42"/>
  <c r="O52" i="1" s="1"/>
  <c r="E44" i="42"/>
  <c r="F44" i="42"/>
  <c r="G44" i="42"/>
  <c r="H44" i="42"/>
  <c r="D44" i="42"/>
  <c r="E43" i="42"/>
  <c r="F43" i="42"/>
  <c r="G43" i="42"/>
  <c r="H43" i="42"/>
  <c r="D43" i="42"/>
  <c r="E38" i="42"/>
  <c r="F38" i="42"/>
  <c r="G38" i="42"/>
  <c r="H38" i="42"/>
  <c r="D38" i="42"/>
  <c r="E37" i="42"/>
  <c r="G37" i="42"/>
  <c r="H37" i="42"/>
  <c r="D37" i="42"/>
  <c r="O44" i="1" s="1"/>
  <c r="E36" i="42"/>
  <c r="F36" i="42"/>
  <c r="G36" i="42"/>
  <c r="H36" i="42"/>
  <c r="D36" i="42"/>
  <c r="E35" i="42"/>
  <c r="F35" i="42"/>
  <c r="G35" i="42"/>
  <c r="H35" i="42"/>
  <c r="D35" i="42"/>
  <c r="E34" i="42"/>
  <c r="F34" i="42"/>
  <c r="G34" i="42"/>
  <c r="H34" i="42"/>
  <c r="D34" i="42"/>
  <c r="O41" i="1" s="1"/>
  <c r="D33" i="42"/>
  <c r="O40" i="1" s="1"/>
  <c r="D32" i="42"/>
  <c r="O39" i="1" s="1"/>
  <c r="D31" i="42"/>
  <c r="O38" i="1" s="1"/>
  <c r="D30" i="42"/>
  <c r="D29" i="42"/>
  <c r="E28" i="42"/>
  <c r="F28" i="42"/>
  <c r="G28" i="42"/>
  <c r="H28" i="42"/>
  <c r="D28" i="42"/>
  <c r="E27" i="42"/>
  <c r="F27" i="42"/>
  <c r="G27" i="42"/>
  <c r="H27" i="42"/>
  <c r="D27" i="42"/>
  <c r="E26" i="42"/>
  <c r="F26" i="42"/>
  <c r="G26" i="42"/>
  <c r="H26" i="42"/>
  <c r="D26" i="42"/>
  <c r="O33" i="1" s="1"/>
  <c r="E25" i="42"/>
  <c r="F25" i="42"/>
  <c r="G25" i="42"/>
  <c r="H25" i="42"/>
  <c r="D25" i="42"/>
  <c r="D24" i="42"/>
  <c r="E24" i="42"/>
  <c r="F24" i="42"/>
  <c r="G24" i="42"/>
  <c r="H24" i="42"/>
  <c r="E23" i="42"/>
  <c r="F23" i="42"/>
  <c r="G23" i="42"/>
  <c r="H23" i="42"/>
  <c r="D23" i="42"/>
  <c r="O30" i="1" s="1"/>
  <c r="E22" i="42"/>
  <c r="F22" i="42"/>
  <c r="G22" i="42"/>
  <c r="H22" i="42"/>
  <c r="D22" i="42"/>
  <c r="E21" i="42"/>
  <c r="F21" i="42"/>
  <c r="G21" i="42"/>
  <c r="H21" i="42"/>
  <c r="D21" i="42"/>
  <c r="E20" i="42"/>
  <c r="F20" i="42"/>
  <c r="G20" i="42"/>
  <c r="H20" i="42"/>
  <c r="D20" i="42"/>
  <c r="H19" i="42"/>
  <c r="E18" i="42"/>
  <c r="F18" i="42"/>
  <c r="G18" i="42"/>
  <c r="H18" i="42"/>
  <c r="D18" i="42"/>
  <c r="E17" i="42"/>
  <c r="F17" i="42"/>
  <c r="G17" i="42"/>
  <c r="H17" i="42"/>
  <c r="D17" i="42"/>
  <c r="O45" i="1" l="1"/>
  <c r="O42" i="1"/>
  <c r="O27" i="1"/>
  <c r="O24" i="1"/>
  <c r="O31" i="1"/>
  <c r="O43" i="1"/>
  <c r="O51" i="1"/>
  <c r="O37" i="1"/>
  <c r="O57" i="1"/>
  <c r="O28" i="1"/>
  <c r="O35" i="1"/>
  <c r="O32" i="1"/>
  <c r="O29" i="1"/>
  <c r="O50" i="1"/>
  <c r="O34" i="1"/>
  <c r="O25" i="1"/>
  <c r="I29" i="42"/>
  <c r="O36" i="1"/>
  <c r="I32" i="42"/>
  <c r="O54" i="1"/>
  <c r="O58" i="1"/>
  <c r="O66" i="1"/>
  <c r="I33" i="42"/>
  <c r="O63" i="1"/>
  <c r="O60" i="1"/>
  <c r="I55" i="42"/>
  <c r="I51" i="42"/>
  <c r="I50" i="42"/>
  <c r="I31" i="42"/>
  <c r="I49" i="42"/>
  <c r="I22" i="42"/>
  <c r="I29" i="1" s="1"/>
  <c r="O62" i="1"/>
  <c r="I57" i="42"/>
  <c r="O64" i="1"/>
  <c r="I52" i="42"/>
  <c r="I58" i="42"/>
  <c r="O53" i="1"/>
  <c r="O61" i="1"/>
  <c r="I60" i="42"/>
  <c r="I53" i="42"/>
  <c r="I59" i="42"/>
  <c r="I30" i="42"/>
  <c r="I25" i="42"/>
  <c r="I32" i="1" s="1"/>
  <c r="I23" i="42"/>
  <c r="I30" i="1" s="1"/>
  <c r="O65" i="1"/>
  <c r="I34" i="42"/>
  <c r="I38" i="42"/>
  <c r="I54" i="42"/>
  <c r="O55" i="1"/>
  <c r="I44" i="42"/>
  <c r="I27" i="42"/>
  <c r="I33" i="1" s="1"/>
  <c r="O67" i="1"/>
  <c r="O59" i="1"/>
  <c r="I28" i="42"/>
  <c r="I43" i="42"/>
  <c r="I56" i="42"/>
  <c r="I47" i="42"/>
  <c r="I46" i="42"/>
  <c r="I45" i="42"/>
  <c r="I37" i="42"/>
  <c r="I36" i="42"/>
  <c r="I35" i="42"/>
  <c r="I26" i="42"/>
  <c r="I24" i="42"/>
  <c r="I31" i="1" s="1"/>
  <c r="I21" i="42"/>
  <c r="I28" i="1" s="1"/>
  <c r="I20" i="42"/>
  <c r="I27" i="1" s="1"/>
  <c r="I17" i="42"/>
  <c r="I24" i="1" s="1"/>
  <c r="D19" i="42"/>
  <c r="G19" i="42"/>
  <c r="F19" i="42"/>
  <c r="E19" i="42"/>
  <c r="I18" i="42"/>
  <c r="I25" i="1" s="1"/>
  <c r="O26" i="1" l="1"/>
  <c r="I19" i="42"/>
  <c r="I26" i="1" s="1"/>
  <c r="X34" i="42" l="1"/>
  <c r="W34" i="42"/>
  <c r="V34" i="42"/>
  <c r="U34" i="42"/>
  <c r="T34" i="42"/>
  <c r="T32" i="42"/>
  <c r="W31" i="42"/>
  <c r="U27" i="42"/>
  <c r="W25" i="42"/>
  <c r="C3" i="42"/>
  <c r="C2" i="42"/>
  <c r="C1" i="42"/>
  <c r="S33" i="42" l="1"/>
  <c r="T31" i="42"/>
  <c r="S28" i="42"/>
  <c r="T28" i="42"/>
  <c r="S29" i="42"/>
  <c r="S25" i="42"/>
  <c r="P35" i="42"/>
  <c r="T25" i="42"/>
  <c r="T30" i="42"/>
  <c r="T29" i="42"/>
  <c r="O10" i="42"/>
  <c r="U29" i="42"/>
  <c r="U25" i="42"/>
  <c r="U28" i="42"/>
  <c r="V28" i="42"/>
  <c r="U32" i="42"/>
  <c r="Q35" i="42"/>
  <c r="S31" i="42"/>
  <c r="U31" i="42"/>
  <c r="V32" i="42"/>
  <c r="S30" i="42"/>
  <c r="V27" i="42"/>
  <c r="V25" i="42"/>
  <c r="S26" i="42"/>
  <c r="W28" i="42"/>
  <c r="V29" i="42"/>
  <c r="U30" i="42"/>
  <c r="W32" i="42"/>
  <c r="T33" i="42"/>
  <c r="T26" i="42"/>
  <c r="W29" i="42"/>
  <c r="V30" i="42"/>
  <c r="U33" i="42"/>
  <c r="U26" i="42"/>
  <c r="W30" i="42"/>
  <c r="V33" i="42"/>
  <c r="V26" i="42"/>
  <c r="S27" i="42"/>
  <c r="W33" i="42"/>
  <c r="W26" i="42"/>
  <c r="T27" i="42"/>
  <c r="V31" i="42"/>
  <c r="S32" i="42"/>
  <c r="O35" i="42"/>
  <c r="W27" i="42"/>
  <c r="O22" i="1" l="1"/>
  <c r="O20" i="1"/>
  <c r="Y28" i="42"/>
  <c r="I12" i="42"/>
  <c r="I19" i="1" s="1"/>
  <c r="I11" i="42"/>
  <c r="I18" i="1" s="1"/>
  <c r="I13" i="42"/>
  <c r="I20" i="1" s="1"/>
  <c r="Y32" i="42"/>
  <c r="I8" i="42"/>
  <c r="I15" i="1" s="1"/>
  <c r="Y30" i="42"/>
  <c r="Y27" i="42"/>
  <c r="Y26" i="42"/>
  <c r="V35" i="42"/>
  <c r="S35" i="42"/>
  <c r="E67" i="42"/>
  <c r="U35" i="42"/>
  <c r="Y29" i="42"/>
  <c r="H67" i="42"/>
  <c r="T35" i="42"/>
  <c r="Y33" i="42"/>
  <c r="G67" i="42"/>
  <c r="X35" i="42"/>
  <c r="W35" i="42"/>
  <c r="I14" i="42"/>
  <c r="I21" i="1" s="1"/>
  <c r="Y31" i="42"/>
  <c r="Y25" i="42"/>
  <c r="I15" i="42"/>
  <c r="I22" i="1" s="1"/>
  <c r="F36" i="1" l="1"/>
  <c r="I9" i="42"/>
  <c r="I16" i="1" s="1"/>
  <c r="I10" i="42"/>
  <c r="I17" i="1" s="1"/>
  <c r="F49" i="1" s="1"/>
  <c r="I16" i="42"/>
  <c r="I23" i="1" s="1"/>
  <c r="O23" i="1"/>
  <c r="O21" i="1"/>
  <c r="Y35" i="42"/>
  <c r="F67" i="42"/>
  <c r="I6" i="42"/>
  <c r="I13" i="1" s="1"/>
  <c r="O74" i="1" l="1"/>
  <c r="I69" i="1"/>
  <c r="I70" i="1" s="1"/>
  <c r="F48" i="1"/>
  <c r="F47" i="1"/>
  <c r="I67" i="42"/>
  <c r="F37" i="1" l="1"/>
  <c r="F38" i="1"/>
  <c r="F39" i="1"/>
  <c r="F40" i="1"/>
  <c r="F54" i="1" l="1"/>
  <c r="F52" i="1"/>
  <c r="F53" i="1"/>
  <c r="F55" i="1"/>
  <c r="F51" i="1"/>
  <c r="F50" i="1"/>
  <c r="F56" i="1"/>
  <c r="F61" i="1" l="1"/>
  <c r="F60" i="1"/>
  <c r="F59" i="1"/>
  <c r="F58" i="1"/>
  <c r="F45" i="1"/>
  <c r="I45" i="1" s="1"/>
  <c r="F57" i="1"/>
  <c r="F43" i="1"/>
  <c r="I43" i="1" s="1"/>
  <c r="E13" i="11" l="1"/>
  <c r="E8" i="11"/>
  <c r="F34" i="1" l="1"/>
  <c r="F35" i="1"/>
  <c r="F33" i="1"/>
  <c r="F44" i="1" s="1"/>
  <c r="I44" i="1" s="1"/>
  <c r="F64" i="1" l="1"/>
  <c r="F41" i="1" l="1"/>
  <c r="F32" i="1"/>
  <c r="F69" i="1" l="1"/>
  <c r="F67" i="1"/>
  <c r="F31" i="1" l="1"/>
  <c r="F70" i="1" l="1"/>
  <c r="E2" i="1" l="1"/>
  <c r="E3" i="1"/>
  <c r="E1" i="1"/>
  <c r="I13" i="11" l="1"/>
  <c r="I14" i="11" l="1"/>
  <c r="A4" i="1" l="1"/>
  <c r="O75" i="1" l="1"/>
  <c r="A74" i="1"/>
  <c r="E15" i="11" l="1"/>
  <c r="I15" i="11" l="1"/>
  <c r="F42" i="1" l="1"/>
  <c r="I42" i="1" s="1"/>
  <c r="I41" i="1"/>
  <c r="I7" i="11" l="1"/>
  <c r="I8"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tc={9DC1DFA1-F36D-46B0-BEE0-252EEE2B3F8F}</author>
  </authors>
  <commentList>
    <comment ref="I70" authorId="0" shapeId="0" xr:uid="{9DC1DFA1-F36D-46B0-BEE0-252EEE2B3F8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Not in FM</t>
        </r>
      </text>
    </comment>
  </commentList>
</comments>
</file>

<file path=xl/sharedStrings.xml><?xml version="1.0" encoding="utf-8"?>
<sst xmlns="http://schemas.openxmlformats.org/spreadsheetml/2006/main" count="631" uniqueCount="369">
  <si>
    <t>Reference</t>
  </si>
  <si>
    <t>Instructions</t>
  </si>
  <si>
    <t xml:space="preserve">Instructions on How to Provide Pricing </t>
  </si>
  <si>
    <t>ALL PRICING IS TO BE QUOTED IN $Canadian (CDN)</t>
  </si>
  <si>
    <t xml:space="preserve">Proponents should provide the information requested in attached Excel file: 795-2025_Schedule_D-Pricing_Form. </t>
  </si>
  <si>
    <t>All quantities provided in the attached are estimates based on The City of Winnipeg's ("The City") meter population as of June 2025. The City makes no guarantees on the actual quantities that will be required in the project.</t>
  </si>
  <si>
    <t>795-2025_Schedule D_Pricing Form: Instructions</t>
  </si>
  <si>
    <t xml:space="preserve">All Tab Instructions: </t>
  </si>
  <si>
    <t>Quantities and prices in grey are not required.</t>
  </si>
  <si>
    <t xml:space="preserve">“Proponent Proposed?” column must be filled in with a “Yes” or “No”. </t>
  </si>
  <si>
    <t>Proponents may only provide comments if they feel it provides additional clarity. Proponents comments should not included comments that alter the intended pricing description.</t>
  </si>
  <si>
    <r>
      <t xml:space="preserve">Tab </t>
    </r>
    <r>
      <rPr>
        <b/>
        <i/>
        <sz val="11"/>
        <rFont val="Arial"/>
        <family val="2"/>
      </rPr>
      <t>B1 Installation Services</t>
    </r>
    <r>
      <rPr>
        <b/>
        <sz val="11"/>
        <rFont val="Arial"/>
        <family val="2"/>
      </rPr>
      <t xml:space="preserve"> Instructions: </t>
    </r>
  </si>
  <si>
    <t xml:space="preserve">All quantities are provided in tab B1A Install Qty by Year. </t>
  </si>
  <si>
    <t>Proponents shall provide unit pricing for each installation item for each year.</t>
  </si>
  <si>
    <t xml:space="preserve">Item B1.1 cost shall not exceed 5% of the Total Initial Capital Costs. </t>
  </si>
  <si>
    <r>
      <t xml:space="preserve">Tab </t>
    </r>
    <r>
      <rPr>
        <b/>
        <i/>
        <sz val="11"/>
        <rFont val="Arial"/>
        <family val="2"/>
      </rPr>
      <t xml:space="preserve">B1A Install Qty by Year </t>
    </r>
    <r>
      <rPr>
        <b/>
        <sz val="11"/>
        <rFont val="Arial"/>
        <family val="2"/>
      </rPr>
      <t xml:space="preserve">Instructions: </t>
    </r>
  </si>
  <si>
    <t xml:space="preserve">Tab B1A provides the number of installation services per year. </t>
  </si>
  <si>
    <r>
      <t xml:space="preserve">Tab </t>
    </r>
    <r>
      <rPr>
        <b/>
        <i/>
        <sz val="11"/>
        <rFont val="Arial"/>
        <family val="2"/>
      </rPr>
      <t xml:space="preserve">B2 Optional </t>
    </r>
    <r>
      <rPr>
        <b/>
        <sz val="11"/>
        <rFont val="Arial"/>
        <family val="2"/>
      </rPr>
      <t>Instructions:</t>
    </r>
  </si>
  <si>
    <t xml:space="preserve">Provide costing for products &amp; services that the City considers to be Optional in Tab2 Optional.  These Optional offerings will be considered by the City, but their costs will not be factored into the Total Solution Cost. </t>
  </si>
  <si>
    <t>Utility:</t>
  </si>
  <si>
    <t>City of Winnipeg</t>
  </si>
  <si>
    <t>Proponent:</t>
  </si>
  <si>
    <t>Vendor A</t>
  </si>
  <si>
    <t>Project/RFP Number:</t>
  </si>
  <si>
    <t>795-2025_Form_B–Prices</t>
  </si>
  <si>
    <t xml:space="preserve">Note: Proponent to fill in cells in blue </t>
  </si>
  <si>
    <t>Initial Capital Costs - B1</t>
  </si>
  <si>
    <t>Tab</t>
  </si>
  <si>
    <t>Tab Description</t>
  </si>
  <si>
    <t>Extended</t>
  </si>
  <si>
    <t>B1</t>
  </si>
  <si>
    <t>B1 - Installation Services</t>
  </si>
  <si>
    <t>Total Optional B2</t>
  </si>
  <si>
    <t>B2</t>
  </si>
  <si>
    <t>B2 - Optional Products, Services and Software</t>
  </si>
  <si>
    <t>HST</t>
  </si>
  <si>
    <t>I have read, acknowledge and understand all terms, conditions and requirements contained in this proposal document:</t>
  </si>
  <si>
    <t>Company Name:</t>
  </si>
  <si>
    <t>Address:</t>
  </si>
  <si>
    <t>Phone Number:</t>
  </si>
  <si>
    <t>E-mail:</t>
  </si>
  <si>
    <t>Name &amp; Position Of Person Signing:</t>
  </si>
  <si>
    <t>(Please Print)</t>
  </si>
  <si>
    <t>Signature:</t>
  </si>
  <si>
    <t>Date:</t>
  </si>
  <si>
    <t>" I have the authority to bind the Corporation/Company/Partnership"</t>
  </si>
  <si>
    <t>Please ensure that an original signature (ink) is provided with the original Proposal document. A</t>
  </si>
  <si>
    <t>photocopy of the signatures will not be accepted on the document marked as the Original.  Failure to</t>
  </si>
  <si>
    <t>provide original signatures on the document marked original may result in the rejection of your Proposal.</t>
  </si>
  <si>
    <t>The lowest, or any proposal, may not necessarily be accepted</t>
  </si>
  <si>
    <t xml:space="preserve">Note: Proponent to fill in all cells in blue
</t>
  </si>
  <si>
    <t>Item #</t>
  </si>
  <si>
    <t>Acceptance Category</t>
  </si>
  <si>
    <t>Description</t>
  </si>
  <si>
    <t>Size</t>
  </si>
  <si>
    <t>Unit of Measure</t>
  </si>
  <si>
    <t>Base</t>
  </si>
  <si>
    <t>Proponent Proposed?</t>
  </si>
  <si>
    <t>%</t>
  </si>
  <si>
    <t>Total Quantity</t>
  </si>
  <si>
    <t>Total</t>
  </si>
  <si>
    <t>B1.1</t>
  </si>
  <si>
    <t>Mobilization</t>
  </si>
  <si>
    <t xml:space="preserve">Supply of Services to Mobilize the Project. (Capped at 5%).  </t>
  </si>
  <si>
    <t>N/A</t>
  </si>
  <si>
    <t>Milestone</t>
  </si>
  <si>
    <t>Yes</t>
  </si>
  <si>
    <t>B1.2</t>
  </si>
  <si>
    <t>Performance Bond for Years 1: Pass through costs for perfomance bonds.</t>
  </si>
  <si>
    <t>Performance Bond Extension Year 2: Pass through costs for perfomance bonds.</t>
  </si>
  <si>
    <t>Performance Bond Extension Year 3: Pass through costs for perfomance bonds.</t>
  </si>
  <si>
    <t>B1.3</t>
  </si>
  <si>
    <t>Performance Bond Extension Year 4: Pass through costs for perfomance bonds.</t>
  </si>
  <si>
    <t>B1.4</t>
  </si>
  <si>
    <t>Performance Bond Extension Year 5: Pass through costs for perfomance bonds.</t>
  </si>
  <si>
    <t>B1.5</t>
  </si>
  <si>
    <t>Install Equipment</t>
  </si>
  <si>
    <r>
      <t xml:space="preserve">Small Meter Replacement Installation (Inside set with Non-Mechanical Meter):
</t>
    </r>
    <r>
      <rPr>
        <sz val="11"/>
        <color theme="1"/>
        <rFont val="Calibri"/>
        <family val="2"/>
      </rPr>
      <t xml:space="preserve">Provide labour and equipment for removal and disposal of existing water meter, installation of a City supplied Non-Mechanical water meter (C715-18) (of the specified size), connection of existing three conductor wire to terminal screws, installation of the new City supplied radio transmitter on the interior of the property, including but not limited to the supply and installation of: meter seal, gaskets, and consumable items. </t>
    </r>
  </si>
  <si>
    <t>15mmx12mm</t>
  </si>
  <si>
    <t>Each</t>
  </si>
  <si>
    <t>B1.6</t>
  </si>
  <si>
    <t>15mmx20mm</t>
  </si>
  <si>
    <t>B1.7</t>
  </si>
  <si>
    <t>20mm</t>
  </si>
  <si>
    <t>B1.8</t>
  </si>
  <si>
    <t>25mm</t>
  </si>
  <si>
    <t>B1.9</t>
  </si>
  <si>
    <r>
      <t xml:space="preserve">Intermediate Meter Replacement Installation (Inside set with Non-Mechanical Meter):
</t>
    </r>
    <r>
      <rPr>
        <sz val="11"/>
        <color theme="1"/>
        <rFont val="Calibri"/>
        <family val="2"/>
      </rPr>
      <t xml:space="preserve">Provide labour and equipment for removal and disposal of existing water meter, installation of a City supplied Non-Mechanical water meter (C715-18) (of the specified size), connection of existing three conductor wire to terminal screws, installation of the new City supplied radio transmitter on the interior of the property, including but not limited to supply and installation of: meter seal, gaskets, washers, nuts and bolts, and consumable items. </t>
    </r>
  </si>
  <si>
    <t>40mm</t>
  </si>
  <si>
    <t>B1.10</t>
  </si>
  <si>
    <t>50mm</t>
  </si>
  <si>
    <t>B1.11</t>
  </si>
  <si>
    <r>
      <t xml:space="preserve">Large Meter Replacement Installation (Inside set with Non-Mechanical Meter):
</t>
    </r>
    <r>
      <rPr>
        <sz val="11"/>
        <color theme="1"/>
        <rFont val="Calibri"/>
        <family val="2"/>
      </rPr>
      <t xml:space="preserve">Provide labour and equipment for removal and disposal of existing water meter, installation of a City supplied Non-Mechanical water meter (C715-18) (of the specified size), connection of existing three conductor wire to terminal screws, installation of the new City supplied radio transmitter on the interior of the property, including but not limited to the supply and installation of: meter seal, gaskets, washers, nuts and bolts, and consumable items. </t>
    </r>
  </si>
  <si>
    <t>75mm</t>
  </si>
  <si>
    <t>B1.12</t>
  </si>
  <si>
    <t>100mm</t>
  </si>
  <si>
    <t>B1.13</t>
  </si>
  <si>
    <t>150mm</t>
  </si>
  <si>
    <t>B1.14</t>
  </si>
  <si>
    <t>200mm</t>
  </si>
  <si>
    <t>B1.15</t>
  </si>
  <si>
    <t>250mm</t>
  </si>
  <si>
    <t>B1.16</t>
  </si>
  <si>
    <r>
      <t xml:space="preserve">Radio Transmitter Retrofit Installation:
</t>
    </r>
    <r>
      <rPr>
        <sz val="11"/>
        <color theme="1"/>
        <rFont val="Calibri"/>
        <family val="2"/>
      </rPr>
      <t>Provide labour and equipment to remove and dispose of existing radio transmitter (if required) or touchpad, inspect existing water meter, installation of new wire to the existing register and a City supplied new radio transmitter on an interior location including the supply and installation of: meter seal, UR2 connectors (as required) and consumable items.</t>
    </r>
  </si>
  <si>
    <t>15mm x 25mm</t>
  </si>
  <si>
    <t>B1.17</t>
  </si>
  <si>
    <t>40mm to 50mm</t>
  </si>
  <si>
    <t>B1.18</t>
  </si>
  <si>
    <t>75mm and greater</t>
  </si>
  <si>
    <t>B1.19</t>
  </si>
  <si>
    <r>
      <t xml:space="preserve">Small Meter Wire Installation - Exterior (15mmx12mm to 25mm):
</t>
    </r>
    <r>
      <rPr>
        <sz val="11"/>
        <color theme="1"/>
        <rFont val="Calibri"/>
        <family val="2"/>
        <scheme val="minor"/>
      </rPr>
      <t>Supply and installation of 22-AWG three conductor wire from the water meter to an outside location where the water meter is between 15mmx12mm and 25mm.</t>
    </r>
  </si>
  <si>
    <t>B1.20</t>
  </si>
  <si>
    <r>
      <t xml:space="preserve">Intermediate Meter Wire Installation - Exterior (40mm to 50mm):
</t>
    </r>
    <r>
      <rPr>
        <sz val="11"/>
        <color theme="1"/>
        <rFont val="Calibri"/>
        <family val="2"/>
        <scheme val="minor"/>
      </rPr>
      <t>Supply and installation of 22-AWG three conductor wire from the water meter to an outside location where the water meter is between 40mm and 50mm.</t>
    </r>
  </si>
  <si>
    <t>B1.21</t>
  </si>
  <si>
    <r>
      <t xml:space="preserve">Large Meter Wire Installation - Exterior (75mm and greater):
</t>
    </r>
    <r>
      <rPr>
        <sz val="11"/>
        <color theme="1"/>
        <rFont val="Calibri"/>
        <family val="2"/>
        <scheme val="minor"/>
      </rPr>
      <t>Supply and installation of 22-AWG three conductor wire from the water meter to an outside location where the water meter is 75mm or greater.</t>
    </r>
  </si>
  <si>
    <t>B1.22</t>
  </si>
  <si>
    <r>
      <t xml:space="preserve">Intermediate Meter (40mm to 50mm) Pre-Installation Inspection:
</t>
    </r>
    <r>
      <rPr>
        <sz val="11"/>
        <color theme="1"/>
        <rFont val="Calibri"/>
        <family val="2"/>
        <scheme val="minor"/>
      </rPr>
      <t xml:space="preserve">Perform a pre-installation inspection and completion of a intermediate meter inspection form including picture and recommendations on the work required.
</t>
    </r>
    <r>
      <rPr>
        <b/>
        <sz val="11"/>
        <color theme="1"/>
        <rFont val="Calibri"/>
        <family val="2"/>
        <scheme val="minor"/>
      </rPr>
      <t xml:space="preserve">Note: </t>
    </r>
    <r>
      <rPr>
        <sz val="11"/>
        <color theme="1"/>
        <rFont val="Calibri"/>
        <family val="2"/>
        <scheme val="minor"/>
      </rPr>
      <t xml:space="preserve"> The Intermediate meter pre-Installation Inspections will only be required for meters in pits.  </t>
    </r>
    <r>
      <rPr>
        <b/>
        <sz val="11"/>
        <color theme="1"/>
        <rFont val="Calibri"/>
        <family val="2"/>
        <scheme val="minor"/>
      </rPr>
      <t xml:space="preserve">
Note: </t>
    </r>
    <r>
      <rPr>
        <sz val="11"/>
        <color theme="1"/>
        <rFont val="Calibri"/>
        <family val="2"/>
        <scheme val="minor"/>
      </rPr>
      <t>If a confined space entry is required line B2.52 will apply.</t>
    </r>
  </si>
  <si>
    <t>B1.23</t>
  </si>
  <si>
    <r>
      <t xml:space="preserve">Large Meter (75mm and larger) Pre-Installation Inspection:
</t>
    </r>
    <r>
      <rPr>
        <sz val="11"/>
        <color theme="1"/>
        <rFont val="Calibri"/>
        <family val="2"/>
        <scheme val="minor"/>
      </rPr>
      <t>Perform a pre-installation inspection and completion of a large meter inspection form including picture and recommendations on the work required.</t>
    </r>
    <r>
      <rPr>
        <b/>
        <sz val="11"/>
        <color theme="1"/>
        <rFont val="Calibri"/>
        <family val="2"/>
        <scheme val="minor"/>
      </rPr>
      <t xml:space="preserve">
Note:</t>
    </r>
    <r>
      <rPr>
        <sz val="11"/>
        <color theme="1"/>
        <rFont val="Calibri"/>
        <family val="2"/>
        <scheme val="minor"/>
      </rPr>
      <t xml:space="preserve"> If a confined space entry is required line B2.53 will apply.</t>
    </r>
  </si>
  <si>
    <t>B1.24</t>
  </si>
  <si>
    <r>
      <rPr>
        <b/>
        <sz val="11"/>
        <rFont val="Calibri"/>
        <family val="2"/>
        <scheme val="minor"/>
      </rPr>
      <t>Small Meter Building Control Valve Installation:</t>
    </r>
    <r>
      <rPr>
        <sz val="11"/>
        <rFont val="Calibri"/>
        <family val="2"/>
        <scheme val="minor"/>
      </rPr>
      <t xml:space="preserve">
Supply and installation of a building control stop and waste ball valve of the specified type and size, including adapters to existing pipe, consumables and  up to 30 minutes to locate and operate the curb stop as required.
</t>
    </r>
    <r>
      <rPr>
        <b/>
        <sz val="11"/>
        <rFont val="Calibri"/>
        <family val="2"/>
        <scheme val="minor"/>
      </rPr>
      <t xml:space="preserve">Note: </t>
    </r>
    <r>
      <rPr>
        <sz val="11"/>
        <rFont val="Calibri"/>
        <family val="2"/>
        <scheme val="minor"/>
      </rPr>
      <t xml:space="preserve">This item applies when a building control valve is damaged during an installation. </t>
    </r>
  </si>
  <si>
    <t>15mm to 20mm</t>
  </si>
  <si>
    <t>B1.25</t>
  </si>
  <si>
    <t>B1.26</t>
  </si>
  <si>
    <r>
      <rPr>
        <b/>
        <sz val="11"/>
        <rFont val="Calibri"/>
        <family val="2"/>
        <scheme val="minor"/>
      </rPr>
      <t>Intermediate Meter Building Control Valve Installation:</t>
    </r>
    <r>
      <rPr>
        <sz val="11"/>
        <rFont val="Calibri"/>
        <family val="2"/>
        <scheme val="minor"/>
      </rPr>
      <t xml:space="preserve">
Supply and installation of a building control ball valve of the specified size, including fittings and pipe to adapt to existing pipe, including wait time of up to 30 minutes to allow the City to locate and operate the curbstop.
</t>
    </r>
    <r>
      <rPr>
        <b/>
        <sz val="11"/>
        <rFont val="Calibri"/>
        <family val="2"/>
        <scheme val="minor"/>
      </rPr>
      <t xml:space="preserve">Note: </t>
    </r>
    <r>
      <rPr>
        <sz val="11"/>
        <rFont val="Calibri"/>
        <family val="2"/>
        <scheme val="minor"/>
      </rPr>
      <t xml:space="preserve">This item applies when a building control valve is damaged during an installation. </t>
    </r>
  </si>
  <si>
    <t>B1.27</t>
  </si>
  <si>
    <t>B1.28</t>
  </si>
  <si>
    <r>
      <rPr>
        <b/>
        <sz val="11"/>
        <rFont val="Calibri"/>
        <family val="2"/>
        <scheme val="minor"/>
      </rPr>
      <t xml:space="preserve">Large Building Control Valve Installation:
</t>
    </r>
    <r>
      <rPr>
        <sz val="11"/>
        <rFont val="Calibri"/>
        <family val="2"/>
        <scheme val="minor"/>
      </rPr>
      <t xml:space="preserve">Supply and installation of a building control ball valve of the specified size, including fittings and pipe to adapt to existing pipe, including time of up to 30 minutes to locate and operate the curb stop as required.
</t>
    </r>
    <r>
      <rPr>
        <b/>
        <sz val="11"/>
        <rFont val="Calibri"/>
        <family val="2"/>
        <scheme val="minor"/>
      </rPr>
      <t>Note:</t>
    </r>
    <r>
      <rPr>
        <sz val="11"/>
        <rFont val="Calibri"/>
        <family val="2"/>
        <scheme val="minor"/>
      </rPr>
      <t xml:space="preserve"> Pre-Approval Required. 
</t>
    </r>
    <r>
      <rPr>
        <b/>
        <sz val="11"/>
        <rFont val="Calibri"/>
        <family val="2"/>
        <scheme val="minor"/>
      </rPr>
      <t>Note</t>
    </r>
    <r>
      <rPr>
        <sz val="11"/>
        <rFont val="Calibri"/>
        <family val="2"/>
        <scheme val="minor"/>
      </rPr>
      <t xml:space="preserve">: This item applies when a building control valve is damaged during an installation. </t>
    </r>
  </si>
  <si>
    <t>B1.29</t>
  </si>
  <si>
    <t>B1.30</t>
  </si>
  <si>
    <t>B1.31</t>
  </si>
  <si>
    <t>B1.32</t>
  </si>
  <si>
    <t>B1.33</t>
  </si>
  <si>
    <r>
      <rPr>
        <b/>
        <sz val="11"/>
        <color theme="1"/>
        <rFont val="Calibri"/>
        <family val="2"/>
        <scheme val="minor"/>
      </rPr>
      <t>Minor Plumbing:</t>
    </r>
    <r>
      <rPr>
        <sz val="11"/>
        <color theme="1"/>
        <rFont val="Calibri"/>
        <family val="2"/>
        <scheme val="minor"/>
      </rPr>
      <t xml:space="preserve">
Supply and installation of plumbing modifications of the specified size to accommodate the meter installation including 1 to 3 fittings (copper, plastic, brass), adapters, pipe fittings and consumables.</t>
    </r>
  </si>
  <si>
    <t>B1.34</t>
  </si>
  <si>
    <t>B1.35</t>
  </si>
  <si>
    <r>
      <rPr>
        <b/>
        <sz val="11"/>
        <color theme="1"/>
        <rFont val="Calibri"/>
        <family val="2"/>
        <scheme val="minor"/>
      </rPr>
      <t>Normal Plumbing:</t>
    </r>
    <r>
      <rPr>
        <sz val="11"/>
        <color theme="1"/>
        <rFont val="Calibri"/>
        <family val="2"/>
        <scheme val="minor"/>
      </rPr>
      <t xml:space="preserve">
Supply and installation of plumbing modifications of the specified size to accommodate the meter installation including 4 to 7 fittings (copper, plastic, brass), adapters, pipe and consumables.</t>
    </r>
  </si>
  <si>
    <t>B1.36</t>
  </si>
  <si>
    <t>B1.37</t>
  </si>
  <si>
    <r>
      <t xml:space="preserve">Major Plumbing (Hourly):
</t>
    </r>
    <r>
      <rPr>
        <sz val="11"/>
        <color theme="1"/>
        <rFont val="Calibri"/>
        <family val="2"/>
        <scheme val="minor"/>
      </rPr>
      <t xml:space="preserve">This is for pre-approved hourly work. Supply and installation plumbing modifications of the specified size to accommodate the meter installation that requires greater than 7 fittings (copper, plastic, brass), adapters, pipe and consumables.  </t>
    </r>
  </si>
  <si>
    <t>15mm to 25mm</t>
  </si>
  <si>
    <t>B1.38</t>
  </si>
  <si>
    <t>40mm and greater</t>
  </si>
  <si>
    <t>B1.39</t>
  </si>
  <si>
    <r>
      <t xml:space="preserve">Compression Fitting
</t>
    </r>
    <r>
      <rPr>
        <sz val="11"/>
        <color theme="1"/>
        <rFont val="Calibri"/>
        <family val="2"/>
        <scheme val="minor"/>
      </rPr>
      <t xml:space="preserve">Supply and installation of a brass compression fitting of the specified size to adapt to galvanized and lead plumbing and consumables.  </t>
    </r>
  </si>
  <si>
    <t>15mm</t>
  </si>
  <si>
    <t>B1.40</t>
  </si>
  <si>
    <t>B1.41</t>
  </si>
  <si>
    <t>B1.42</t>
  </si>
  <si>
    <r>
      <rPr>
        <b/>
        <sz val="11"/>
        <color theme="1"/>
        <rFont val="Calibri"/>
        <family val="2"/>
        <scheme val="minor"/>
      </rPr>
      <t xml:space="preserve">Plumbing Fittings:
</t>
    </r>
    <r>
      <rPr>
        <sz val="11"/>
        <color theme="1"/>
        <rFont val="Calibri"/>
        <family val="2"/>
        <scheme val="minor"/>
      </rPr>
      <t>Supply and install a copper, plastic, brass or cast iron fitting, adapter, compression fitting, flanges including gaskets, nuts, bolts, washers and additional consumables as required.</t>
    </r>
  </si>
  <si>
    <t>B1.43</t>
  </si>
  <si>
    <t>B1.44</t>
  </si>
  <si>
    <t>B1.45</t>
  </si>
  <si>
    <t>B1.46</t>
  </si>
  <si>
    <t>B1.47</t>
  </si>
  <si>
    <t>B1.48</t>
  </si>
  <si>
    <t>B1.49</t>
  </si>
  <si>
    <r>
      <rPr>
        <b/>
        <sz val="11"/>
        <color theme="1"/>
        <rFont val="Calibri"/>
        <family val="2"/>
        <scheme val="minor"/>
      </rPr>
      <t>Minor Carpentry:</t>
    </r>
    <r>
      <rPr>
        <sz val="11"/>
        <color theme="1"/>
        <rFont val="Calibri"/>
        <family val="2"/>
        <scheme val="minor"/>
      </rPr>
      <t xml:space="preserve">
Equipment and labour to cut open a wall or stud to accommodate a meter installation.
</t>
    </r>
    <r>
      <rPr>
        <b/>
        <sz val="11"/>
        <color theme="1"/>
        <rFont val="Calibri"/>
        <family val="2"/>
        <scheme val="minor"/>
      </rPr>
      <t xml:space="preserve">Note: </t>
    </r>
    <r>
      <rPr>
        <sz val="11"/>
        <color theme="1"/>
        <rFont val="Calibri"/>
        <family val="2"/>
        <scheme val="minor"/>
      </rPr>
      <t>This item can only be charged once per installation.</t>
    </r>
  </si>
  <si>
    <t>All Sizes</t>
  </si>
  <si>
    <t>B1.50</t>
  </si>
  <si>
    <r>
      <rPr>
        <b/>
        <sz val="11"/>
        <color theme="1"/>
        <rFont val="Calibri"/>
        <family val="2"/>
        <scheme val="minor"/>
      </rPr>
      <t>Normal Carpentry:</t>
    </r>
    <r>
      <rPr>
        <b/>
        <sz val="11"/>
        <color rgb="FFFF0000"/>
        <rFont val="Calibri"/>
        <family val="2"/>
        <scheme val="minor"/>
      </rPr>
      <t xml:space="preserve"> </t>
    </r>
    <r>
      <rPr>
        <sz val="11"/>
        <color theme="1"/>
        <rFont val="Calibri"/>
        <family val="2"/>
        <scheme val="minor"/>
      </rPr>
      <t xml:space="preserve">
Supply and installation of a standard sized cover box, plastic panel, equipment and labour to cut open a wall or stud to accommodate a meter installation.
</t>
    </r>
    <r>
      <rPr>
        <b/>
        <sz val="11"/>
        <color theme="1"/>
        <rFont val="Calibri"/>
        <family val="2"/>
        <scheme val="minor"/>
      </rPr>
      <t>Note:</t>
    </r>
    <r>
      <rPr>
        <sz val="11"/>
        <color theme="1"/>
        <rFont val="Calibri"/>
        <family val="2"/>
        <scheme val="minor"/>
      </rPr>
      <t xml:space="preserve"> This item can only be charged once per installation.</t>
    </r>
  </si>
  <si>
    <t>MDF box - 400mm x 475mm x 50mm</t>
  </si>
  <si>
    <t>B1.51</t>
  </si>
  <si>
    <t>MDF box - 400mm x 475mm x 100mm</t>
  </si>
  <si>
    <t>B1.52</t>
  </si>
  <si>
    <t>MDF box - 400mm x 475mm x 150mm</t>
  </si>
  <si>
    <t>B1.53</t>
  </si>
  <si>
    <t>Plastic flat panel - 300mm x 300mm</t>
  </si>
  <si>
    <t>B1.54</t>
  </si>
  <si>
    <r>
      <t xml:space="preserve">Meter Pit Dewatering (Pumping):
</t>
    </r>
    <r>
      <rPr>
        <sz val="11"/>
        <color theme="1"/>
        <rFont val="Calibri"/>
        <family val="2"/>
        <scheme val="minor"/>
      </rPr>
      <t>Provide the equipment and labour to pump out water out of an existing meter pit or chamber</t>
    </r>
  </si>
  <si>
    <t>B1.55</t>
  </si>
  <si>
    <t>B1.56</t>
  </si>
  <si>
    <r>
      <t xml:space="preserve">Crawl Space Premium:
</t>
    </r>
    <r>
      <rPr>
        <sz val="11"/>
        <color theme="1"/>
        <rFont val="Calibri"/>
        <family val="2"/>
        <scheme val="minor"/>
      </rPr>
      <t>Installation in a crawl space that is less than one metre in height and requires two people to safely perform the work, including all required PPE</t>
    </r>
    <r>
      <rPr>
        <b/>
        <sz val="11"/>
        <color theme="1"/>
        <rFont val="Calibri"/>
        <family val="2"/>
        <scheme val="minor"/>
      </rPr>
      <t>.</t>
    </r>
  </si>
  <si>
    <t>B1.57</t>
  </si>
  <si>
    <r>
      <t xml:space="preserve">Confined Space: 
</t>
    </r>
    <r>
      <rPr>
        <sz val="11"/>
        <color theme="1"/>
        <rFont val="Calibri"/>
        <family val="2"/>
        <scheme val="minor"/>
      </rPr>
      <t>Provide all labour and equipment to safely enter and perform work within a confined space for the appropriate sized meter which includes air testing and ventilation, tripod and harness including all PPE and safety personnel as required.</t>
    </r>
  </si>
  <si>
    <t>B1.58</t>
  </si>
  <si>
    <t>B1.59</t>
  </si>
  <si>
    <r>
      <t xml:space="preserve">Line Freeze - Small Meter (15mm to 25mm): 
</t>
    </r>
    <r>
      <rPr>
        <sz val="11"/>
        <color theme="1"/>
        <rFont val="Calibri"/>
        <family val="2"/>
        <scheme val="minor"/>
      </rPr>
      <t>Perform a line freeze with CO</t>
    </r>
    <r>
      <rPr>
        <vertAlign val="subscript"/>
        <sz val="11"/>
        <color theme="1"/>
        <rFont val="Calibri"/>
        <family val="2"/>
        <scheme val="minor"/>
      </rPr>
      <t>2</t>
    </r>
    <r>
      <rPr>
        <sz val="11"/>
        <color theme="1"/>
        <rFont val="Calibri"/>
        <family val="2"/>
        <scheme val="minor"/>
      </rPr>
      <t xml:space="preserve"> or electric freeze kit on the appropriate sized pipe.</t>
    </r>
    <r>
      <rPr>
        <b/>
        <sz val="11"/>
        <color theme="1"/>
        <rFont val="Calibri"/>
        <family val="2"/>
        <scheme val="minor"/>
      </rPr>
      <t xml:space="preserve">
Note: </t>
    </r>
    <r>
      <rPr>
        <sz val="11"/>
        <color theme="1"/>
        <rFont val="Calibri"/>
        <family val="2"/>
        <scheme val="minor"/>
      </rPr>
      <t>Pre-approval required.</t>
    </r>
    <r>
      <rPr>
        <b/>
        <sz val="11"/>
        <color theme="1"/>
        <rFont val="Calibri"/>
        <family val="2"/>
        <scheme val="minor"/>
      </rPr>
      <t xml:space="preserve">
Note:</t>
    </r>
    <r>
      <rPr>
        <sz val="11"/>
        <color theme="1"/>
        <rFont val="Calibri"/>
        <family val="2"/>
        <scheme val="minor"/>
      </rPr>
      <t xml:space="preserve"> This item can only be charged once per installation.</t>
    </r>
  </si>
  <si>
    <t>B1.60</t>
  </si>
  <si>
    <r>
      <t xml:space="preserve">Grounding Straps: - Small Meter (15mm to 25mm)
</t>
    </r>
    <r>
      <rPr>
        <sz val="11"/>
        <color theme="1"/>
        <rFont val="Calibri"/>
        <family val="2"/>
        <scheme val="minor"/>
      </rPr>
      <t>Install two (2) permeant bronze grounding clamps (on Non-mechanical Meters): and #10 copper grounding wire of sufficient length across the existing meter setting where: a the water meter is non-metallic, the water service is metallic and there is no existing ground across the meter setting.  Not applicable for metallic water meters.</t>
    </r>
    <r>
      <rPr>
        <b/>
        <sz val="11"/>
        <color theme="1"/>
        <rFont val="Calibri"/>
        <family val="2"/>
        <scheme val="minor"/>
      </rPr>
      <t xml:space="preserve">
Note: </t>
    </r>
    <r>
      <rPr>
        <sz val="11"/>
        <color theme="1"/>
        <rFont val="Calibri"/>
        <family val="2"/>
        <scheme val="minor"/>
      </rPr>
      <t>This item can only be charged once per installation.</t>
    </r>
  </si>
  <si>
    <t>B1.61</t>
  </si>
  <si>
    <r>
      <t xml:space="preserve">Programming AMI Radio Transmitter - (All sizes): 
</t>
    </r>
    <r>
      <rPr>
        <sz val="11"/>
        <color theme="1"/>
        <rFont val="Calibri"/>
        <family val="2"/>
        <scheme val="minor"/>
      </rPr>
      <t>Where required, program the AMI Radio Transmitter using Installation Contractor supplied smart phone and City supplied bluetooth programming device.</t>
    </r>
    <r>
      <rPr>
        <b/>
        <sz val="11"/>
        <color theme="1"/>
        <rFont val="Calibri"/>
        <family val="2"/>
        <scheme val="minor"/>
      </rPr>
      <t xml:space="preserve">
Note:</t>
    </r>
    <r>
      <rPr>
        <sz val="11"/>
        <color theme="1"/>
        <rFont val="Calibri"/>
        <family val="2"/>
        <scheme val="minor"/>
      </rPr>
      <t xml:space="preserve"> Bluetooth enabled AMI Radio Transmitter devices will be provided by the City. </t>
    </r>
    <r>
      <rPr>
        <b/>
        <sz val="11"/>
        <color theme="1"/>
        <rFont val="Calibri"/>
        <family val="2"/>
        <scheme val="minor"/>
      </rPr>
      <t xml:space="preserve">
Note</t>
    </r>
    <r>
      <rPr>
        <sz val="11"/>
        <color theme="1"/>
        <rFont val="Calibri"/>
        <family val="2"/>
        <scheme val="minor"/>
      </rPr>
      <t>: This item can only be charged once per installation.</t>
    </r>
  </si>
  <si>
    <t>B1.62</t>
  </si>
  <si>
    <r>
      <t xml:space="preserve">RF Investigation
</t>
    </r>
    <r>
      <rPr>
        <sz val="11"/>
        <color theme="1"/>
        <rFont val="Calibri"/>
        <family val="2"/>
        <scheme val="minor"/>
      </rPr>
      <t>Perform a return visit to a previously installed AMI Radio Transmitter to investigate and resolve a meter reading problem including three contact attempts, booking an appointment.  Where the issue is deemed to be a Installation Contractor issue, this line item will not be applicable.</t>
    </r>
    <r>
      <rPr>
        <b/>
        <sz val="11"/>
        <color theme="1"/>
        <rFont val="Calibri"/>
        <family val="2"/>
        <scheme val="minor"/>
      </rPr>
      <t xml:space="preserve">
Note:</t>
    </r>
    <r>
      <rPr>
        <sz val="11"/>
        <color theme="1"/>
        <rFont val="Calibri"/>
        <family val="2"/>
        <scheme val="minor"/>
      </rPr>
      <t xml:space="preserve"> Pre-approval required.</t>
    </r>
  </si>
  <si>
    <t>B1.63</t>
  </si>
  <si>
    <r>
      <t xml:space="preserve">Meter Disposal Credit:
</t>
    </r>
    <r>
      <rPr>
        <sz val="11"/>
        <color theme="1"/>
        <rFont val="Calibri"/>
        <family val="2"/>
        <scheme val="minor"/>
      </rPr>
      <t>Recycling of brass meter body removed from field.  Negative unit price reflects a credit to The City.  This credit will be assumed for all meter replacements.</t>
    </r>
    <r>
      <rPr>
        <b/>
        <sz val="11"/>
        <color theme="1"/>
        <rFont val="Calibri"/>
        <family val="2"/>
        <scheme val="minor"/>
      </rPr>
      <t xml:space="preserve">
Note: The City reserves the right to retain scrap meters themselves.   </t>
    </r>
  </si>
  <si>
    <t>B1.64</t>
  </si>
  <si>
    <t>B1.65</t>
  </si>
  <si>
    <t>Comments (Optional - blue cells do not have to be filled out)</t>
  </si>
  <si>
    <t>B1.66</t>
  </si>
  <si>
    <t>B1.67</t>
  </si>
  <si>
    <t>B1.68</t>
  </si>
  <si>
    <t>B1.69</t>
  </si>
  <si>
    <t>B1.70</t>
  </si>
  <si>
    <t>B1.71</t>
  </si>
  <si>
    <t>B1.72</t>
  </si>
  <si>
    <t>B1.73</t>
  </si>
  <si>
    <t>B1.74</t>
  </si>
  <si>
    <t>B1.75</t>
  </si>
  <si>
    <t>Proposer:</t>
  </si>
  <si>
    <t>Production Schedule (meters to be replaced Scenario 2)</t>
  </si>
  <si>
    <t>% of Meters</t>
  </si>
  <si>
    <t>Total Quantities</t>
  </si>
  <si>
    <t xml:space="preserve">Total </t>
  </si>
  <si>
    <t>B1A.1</t>
  </si>
  <si>
    <t>Small Meter Replacement Installation (Inside set with Non-Mechanical Meter): 15mmx12mm</t>
  </si>
  <si>
    <t>B1A.2</t>
  </si>
  <si>
    <t>Small Meter Replacement Installation (Inside set with Non-Mechanical Meter): 15mmx20mm</t>
  </si>
  <si>
    <t>B1A.3</t>
  </si>
  <si>
    <t>Small Meter Replacement Installation (Inside set with Non-Mechanical Meter): 20mm</t>
  </si>
  <si>
    <t>B1A.4</t>
  </si>
  <si>
    <t>Small Meter Replacement Installation (Inside set with Non-Mechanical Meter): 25mm</t>
  </si>
  <si>
    <t>B1A.5</t>
  </si>
  <si>
    <t>Intermediate Meter Replacement Installation (Inside set with Non-Mechanical Meter): 40mm</t>
  </si>
  <si>
    <t>Grand Total</t>
  </si>
  <si>
    <t>B1A.6</t>
  </si>
  <si>
    <t>Intermediate Meter Replacement Installation (Inside set with Non-Mechanical Meter): 50mm</t>
  </si>
  <si>
    <t>B1A.7</t>
  </si>
  <si>
    <t>Large Meter Replacement Installation (Inside set with Non-Mechanical Meter): 75mm</t>
  </si>
  <si>
    <t>B1A.8</t>
  </si>
  <si>
    <t xml:space="preserve">Large Meter Replacement Installation (Inside set with Non-Mechanical Meter): 100mm  </t>
  </si>
  <si>
    <t>B1A.9</t>
  </si>
  <si>
    <t xml:space="preserve">Large Meter Replacement Installation (Inside set with Non-Mechanical Meter): 150mm </t>
  </si>
  <si>
    <t>B1A.10</t>
  </si>
  <si>
    <t>Large Meter Replacement Installation (Inside set with Non-Mechanical Meter): 200mm</t>
  </si>
  <si>
    <t>B1A.11</t>
  </si>
  <si>
    <t>Large Meter Replacement Installation (Inside set with Non-Mechanical Meter): 250mm</t>
  </si>
  <si>
    <t>B1A.12</t>
  </si>
  <si>
    <t>Radio Transmitter Retrofit Installation: 15mm to 25mm</t>
  </si>
  <si>
    <t>B1A.13</t>
  </si>
  <si>
    <t>Radio Transmitter Retrofit Installation: 40mm to 50mm</t>
  </si>
  <si>
    <t>B1A.14</t>
  </si>
  <si>
    <t>Radio Transmitter Retrofit Installation: 75mm and greater</t>
  </si>
  <si>
    <t>B1A.15</t>
  </si>
  <si>
    <t>Small Meter Wire Installation - Exterior (15mm to 25mm)</t>
  </si>
  <si>
    <t>B1A.16</t>
  </si>
  <si>
    <t>Intermediate Meter Wire Installation - Exterior (40mm to 50mm)</t>
  </si>
  <si>
    <t>B1A.17</t>
  </si>
  <si>
    <t>Large Meter Wire Installation - Exterior (75mm and greater)</t>
  </si>
  <si>
    <t>AMI WorkTypes - Sceanrio 2</t>
  </si>
  <si>
    <t>B1A.18</t>
  </si>
  <si>
    <t>Intermediate Meter (40mm to 50mm) Pre-Installation Inspection:</t>
  </si>
  <si>
    <t>Meter Size</t>
  </si>
  <si>
    <t>Replace Meter / Install Transmitter</t>
  </si>
  <si>
    <t>Retain Meter / Install Transmitter</t>
  </si>
  <si>
    <t>Reprogram Meter / Install Transmitter</t>
  </si>
  <si>
    <t>B1A.19</t>
  </si>
  <si>
    <t xml:space="preserve">Large Meter (75mm and larger) Pre-Installation Inspection: </t>
  </si>
  <si>
    <t>5/8”</t>
  </si>
  <si>
    <t>B1A.20</t>
  </si>
  <si>
    <t>Small Meter Building Control Valve Installation: 15mm to 20mm</t>
  </si>
  <si>
    <t>‘3/4”</t>
  </si>
  <si>
    <t>B1A.21</t>
  </si>
  <si>
    <t>Small Meter Building Control Valve Installation: 25mm</t>
  </si>
  <si>
    <t>1”</t>
  </si>
  <si>
    <t>B1A.22</t>
  </si>
  <si>
    <t>Intermediate Meter Building Control Valve Installation: 40mm</t>
  </si>
  <si>
    <t>1.5”</t>
  </si>
  <si>
    <t>B1A.23</t>
  </si>
  <si>
    <t>Intermediate Meter Building Control Valve Installation: 50mm</t>
  </si>
  <si>
    <t>2”</t>
  </si>
  <si>
    <t>B1A.24</t>
  </si>
  <si>
    <t>Large Building Control Valve Installation: 75mm</t>
  </si>
  <si>
    <t>3”</t>
  </si>
  <si>
    <t>B1A.25</t>
  </si>
  <si>
    <t>Large Building Control Valve Installation: 100mm</t>
  </si>
  <si>
    <t>4”</t>
  </si>
  <si>
    <t>B1A.26</t>
  </si>
  <si>
    <t>Large Building Control Valve Installation: 150mm</t>
  </si>
  <si>
    <t>6”</t>
  </si>
  <si>
    <t>B1A.27</t>
  </si>
  <si>
    <t>Large Building Control Valve Installation: 200mm</t>
  </si>
  <si>
    <t>8”</t>
  </si>
  <si>
    <t>B1A.28</t>
  </si>
  <si>
    <t>Large Building Control Valve Installation: 250mm</t>
  </si>
  <si>
    <t>10”</t>
  </si>
  <si>
    <t>B1A.29</t>
  </si>
  <si>
    <t>Minor Plumbing: 15mm to 20mm</t>
  </si>
  <si>
    <t>B1A.30</t>
  </si>
  <si>
    <t>Minor Plumbing: 25mm</t>
  </si>
  <si>
    <t>B1A.31</t>
  </si>
  <si>
    <t>Normal Plumbing: 15mm to 20mm</t>
  </si>
  <si>
    <t>B1A.32</t>
  </si>
  <si>
    <t>Normal Plumbing: 25mm</t>
  </si>
  <si>
    <t>B1A.33</t>
  </si>
  <si>
    <t>Major Plumbing (Hourly): 15mm to 25mm</t>
  </si>
  <si>
    <t>B1A.34</t>
  </si>
  <si>
    <t>Major Plumbing (Hourly): 40mm and greater</t>
  </si>
  <si>
    <t>Compression Fitting: 15mm</t>
  </si>
  <si>
    <t>Compression Fitting: 20mm</t>
  </si>
  <si>
    <t>Compression Fitting: 25mm</t>
  </si>
  <si>
    <t>B1A.35</t>
  </si>
  <si>
    <t>Plumbing Fittings: 40mm</t>
  </si>
  <si>
    <t>B1A.36</t>
  </si>
  <si>
    <t>Plumbing Fittings: 50mm</t>
  </si>
  <si>
    <t>B1A.37</t>
  </si>
  <si>
    <t>Plumbing Fittings: 75mm</t>
  </si>
  <si>
    <t>B1A.38</t>
  </si>
  <si>
    <t>Plumbing Fittings: 100mm</t>
  </si>
  <si>
    <t>B1A.39</t>
  </si>
  <si>
    <t>Plumbing Fittings: 150mm</t>
  </si>
  <si>
    <t>B1A.40</t>
  </si>
  <si>
    <t>Plumbing Fittings: 200mm</t>
  </si>
  <si>
    <t>B1A.41</t>
  </si>
  <si>
    <t>Plumbing Fittings: 250mm</t>
  </si>
  <si>
    <t>B1A.42</t>
  </si>
  <si>
    <t>Minor Carpentry: All sizes</t>
  </si>
  <si>
    <t>B1A.43</t>
  </si>
  <si>
    <t>Normal Carpentry: 400mm x 475mm x 50mm</t>
  </si>
  <si>
    <t>B1A.44</t>
  </si>
  <si>
    <t>Normal Carpentry: 400mm x 475mm x 100mm</t>
  </si>
  <si>
    <t>B1A.45</t>
  </si>
  <si>
    <t>Normal Carpentry: 400mm x 475mm x 150mm</t>
  </si>
  <si>
    <t>B1A.46</t>
  </si>
  <si>
    <t>Normal Carpentry: Plastic flat panel 300mm x 300mm</t>
  </si>
  <si>
    <t>B1A.47</t>
  </si>
  <si>
    <t>Meter Pit Dewatering (Pumping): 40mm to 50mm</t>
  </si>
  <si>
    <t>B1A.48</t>
  </si>
  <si>
    <t>Meter Pit Dewatering (Pumping): 75mm and greater</t>
  </si>
  <si>
    <t>B1A.49</t>
  </si>
  <si>
    <t>Crawl Space Premium: 15mm to 25mm</t>
  </si>
  <si>
    <t>B1A.50</t>
  </si>
  <si>
    <t>Confined Space: 40mm to 50mm</t>
  </si>
  <si>
    <t>B1A.51</t>
  </si>
  <si>
    <t>Confined Space: 75mm and greater</t>
  </si>
  <si>
    <t>B1A.52</t>
  </si>
  <si>
    <t xml:space="preserve">Line Freeze - Small Meter (15mm to 25mm) </t>
  </si>
  <si>
    <t>Grounding Straps: 15mm to 25mm</t>
  </si>
  <si>
    <t>Programming AMI Radio Transmitter: All Sizes</t>
  </si>
  <si>
    <t>RF Signal Investigation: All Sizes</t>
  </si>
  <si>
    <t>Meter Disposal Credit: 15mm to 25mm</t>
  </si>
  <si>
    <t>Meter Disposal Credit: 40mm to 50mm</t>
  </si>
  <si>
    <t>Meter Disposal Credit: 75mm and greater</t>
  </si>
  <si>
    <t>Total Quantity:</t>
  </si>
  <si>
    <t xml:space="preserve">Note: Proponent to fill in all cells in blue.  
Proponent Proposed? Yes = Proposed option, No = Not Applicable  </t>
  </si>
  <si>
    <t>Sub-Description</t>
  </si>
  <si>
    <t>Base Qty (hide from bidders)</t>
  </si>
  <si>
    <t>Quantity</t>
  </si>
  <si>
    <t>Price</t>
  </si>
  <si>
    <t>B2.1</t>
  </si>
  <si>
    <t>Optional Proponent Products or Services</t>
  </si>
  <si>
    <t>B2.2</t>
  </si>
  <si>
    <t>B2.3</t>
  </si>
  <si>
    <t>B2.4</t>
  </si>
  <si>
    <t>B2.5</t>
  </si>
  <si>
    <t>B2.6</t>
  </si>
  <si>
    <t>B2.7</t>
  </si>
  <si>
    <t>B2.8</t>
  </si>
  <si>
    <t>B2.9</t>
  </si>
  <si>
    <t>B2.10</t>
  </si>
  <si>
    <t>B2.11</t>
  </si>
  <si>
    <t>B2.12</t>
  </si>
  <si>
    <t>B2.13</t>
  </si>
  <si>
    <t>Supply and Install Equipment</t>
  </si>
  <si>
    <t>Software</t>
  </si>
  <si>
    <t>Support, Maintinance &amp; Subscription</t>
  </si>
  <si>
    <t>Supplied Equipment</t>
  </si>
  <si>
    <t>No</t>
  </si>
  <si>
    <t>Lookups</t>
  </si>
  <si>
    <t xml:space="preserve">Where a line item requires the Proponent to enter a quantity, the quantity shall be an integer (whole number no decimals). </t>
  </si>
  <si>
    <t xml:space="preserve">Rates quoted by the Proponent must be all-inclusive and must include all labor and material costs, all travel and carriage costs, all insurance costs, all costs of delivery, all costs of installation and set-up, including any pre-delivery inspection charges, operational support costs, and all other overhead, including any fees or other charges required by law. </t>
  </si>
  <si>
    <t xml:space="preserve">Quantities and prices in blue shall be filled out by the Proponent unless the Proponent fills in “No” in the “Proponent Proposed?” column which will allow the Proponent to not provide pricing. Where a tab does not have a “Proponent Proposed” column all quantities and prices shall be filled out. </t>
  </si>
  <si>
    <t xml:space="preserve">Where the financial proposal does not fit into the protected form, the Proponent shall request a change to the Price Form Workbook (795-2025_Schedule_D-Pricing_Form) prior to the Deadline for Questions. </t>
  </si>
  <si>
    <t xml:space="preserve">When completing 795-2025_Schedule_D-Pricing_Form, Proponents are to comply with the instructions below. </t>
  </si>
  <si>
    <t xml:space="preserve">If an item is marked as Milestone, the Proponent will provide total price for that item. If the item is marked as Unit Price, the Proponent will provide the unit price, and will calculate the total price based on the quoted unit price and the quantity indicated by the City on the price form. The Proponent will be compensated for the number of units delivered at the agreed upon Unit Price. </t>
  </si>
  <si>
    <t xml:space="preserve">Unit Price: The Proponent will be compensated for the number of units delivered at the agreed upon Unit Price. </t>
  </si>
  <si>
    <t>If the Proponent makes any mathematical errors on its Price Form Workbook (795-2025_Schedule_D-Pricing_Form), the City will correct those errors as follows: the Unit Price stated on the fee table by the Proponent shall be accepted as being correct; the actual sum and extension based upon the unit price and quantity shall then govern; and the unofficial total shall be revised accordingly. The City also reserves the right to correct any mathematical errors in the summation of the extensions, and to correct any errors made in transferring (recopying) the figures.</t>
  </si>
  <si>
    <t>795-2025_Schedule D_Pricing_Form Instructions</t>
  </si>
  <si>
    <t>795-2025_RFP - Water Meter Renewal and AMS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</si>
</sst>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 #,##0.0_);_(* \(#,##0.0\);_(* &quot;-&quot;??_);_(@_)"/>
    <numFmt numFmtId="166" formatCode="0.0%"/>
    <numFmt numFmtId="167" formatCode="[$-409]mmmm\ d\,\ yyyy;@"/>
  </numFmts>
  <fonts count="43" x14ac:knownFonts="1">
    <font>
      <sz val="11"/>
      <color theme="1"/>
      <name val="Calibri"/>
      <family val="2"/>
      <scheme val="minor"/>
    </font>
    <font>
      <sz val="11"/>
      <color theme="1"/>
      <name val="Calibri"/>
      <family val="2"/>
      <scheme val="minor"/>
    </font>
    <font>
      <b/>
      <sz val="11"/>
      <color theme="1"/>
      <name val="Calibri"/>
      <family val="2"/>
    </font>
    <font>
      <b/>
      <sz val="12"/>
      <color theme="1"/>
      <name val="Calibri"/>
      <family val="2"/>
    </font>
    <font>
      <sz val="12"/>
      <color theme="1"/>
      <name val="Calibri"/>
      <family val="2"/>
    </font>
    <font>
      <sz val="11"/>
      <color theme="1"/>
      <name val="Calibri"/>
      <family val="2"/>
    </font>
    <font>
      <b/>
      <sz val="11"/>
      <color theme="1"/>
      <name val="Calibri"/>
      <family val="2"/>
      <scheme val="minor"/>
    </font>
    <font>
      <sz val="11"/>
      <color rgb="FF000000"/>
      <name val="Calibri"/>
      <family val="2"/>
      <scheme val="minor"/>
    </font>
    <font>
      <sz val="11"/>
      <name val="Calibri"/>
      <family val="2"/>
      <scheme val="minor"/>
    </font>
    <font>
      <b/>
      <sz val="11"/>
      <name val="Calibri"/>
      <family val="2"/>
      <scheme val="minor"/>
    </font>
    <font>
      <b/>
      <sz val="11"/>
      <name val="Calibri"/>
      <family val="2"/>
    </font>
    <font>
      <b/>
      <sz val="16"/>
      <color theme="1"/>
      <name val="Calibri"/>
      <family val="2"/>
      <scheme val="minor"/>
    </font>
    <font>
      <b/>
      <sz val="16"/>
      <color theme="1"/>
      <name val="Calibri"/>
      <family val="2"/>
    </font>
    <font>
      <b/>
      <sz val="11"/>
      <color theme="0"/>
      <name val="Calibri"/>
      <family val="2"/>
      <scheme val="minor"/>
    </font>
    <font>
      <sz val="11"/>
      <name val="Calibri"/>
      <family val="2"/>
    </font>
    <font>
      <b/>
      <sz val="14"/>
      <color theme="1"/>
      <name val="Calibri"/>
      <family val="2"/>
    </font>
    <font>
      <b/>
      <sz val="16"/>
      <name val="Calibri"/>
      <family val="2"/>
    </font>
    <font>
      <b/>
      <sz val="12"/>
      <name val="Calibri"/>
      <family val="2"/>
    </font>
    <font>
      <b/>
      <sz val="18"/>
      <color theme="1"/>
      <name val="Calibri"/>
      <family val="2"/>
      <scheme val="minor"/>
    </font>
    <font>
      <b/>
      <sz val="14"/>
      <color theme="1"/>
      <name val="Calibri"/>
      <family val="2"/>
      <scheme val="minor"/>
    </font>
    <font>
      <sz val="14"/>
      <color theme="1"/>
      <name val="Calibri"/>
      <family val="2"/>
      <scheme val="minor"/>
    </font>
    <font>
      <sz val="8"/>
      <name val="Calibri"/>
      <family val="2"/>
      <scheme val="minor"/>
    </font>
    <font>
      <sz val="11"/>
      <color theme="1"/>
      <name val="Arial"/>
      <family val="2"/>
    </font>
    <font>
      <b/>
      <sz val="11"/>
      <color theme="1"/>
      <name val="Arial"/>
      <family val="2"/>
    </font>
    <font>
      <b/>
      <sz val="14"/>
      <color theme="1"/>
      <name val="Arial"/>
      <family val="2"/>
    </font>
    <font>
      <b/>
      <sz val="11"/>
      <name val="Arial"/>
      <family val="2"/>
    </font>
    <font>
      <i/>
      <sz val="16"/>
      <color theme="1"/>
      <name val="Calibri"/>
      <family val="2"/>
      <scheme val="minor"/>
    </font>
    <font>
      <vertAlign val="subscript"/>
      <sz val="11"/>
      <color theme="1"/>
      <name val="Calibri"/>
      <family val="2"/>
      <scheme val="minor"/>
    </font>
    <font>
      <b/>
      <sz val="16"/>
      <color theme="3" tint="-0.499984740745262"/>
      <name val="Calibri"/>
      <family val="2"/>
    </font>
    <font>
      <u/>
      <sz val="11"/>
      <color theme="10"/>
      <name val="Calibri"/>
      <family val="2"/>
      <scheme val="minor"/>
    </font>
    <font>
      <b/>
      <sz val="11"/>
      <color theme="0" tint="-0.499984740745262"/>
      <name val="Calibri"/>
      <family val="2"/>
      <scheme val="minor"/>
    </font>
    <font>
      <b/>
      <u/>
      <sz val="11"/>
      <color theme="1"/>
      <name val="Calibri"/>
      <family val="2"/>
      <scheme val="minor"/>
    </font>
    <font>
      <b/>
      <sz val="11"/>
      <color rgb="FFFF0000"/>
      <name val="Calibri"/>
      <family val="2"/>
      <scheme val="minor"/>
    </font>
    <font>
      <b/>
      <sz val="11"/>
      <color rgb="FF3F3F3F"/>
      <name val="Calibri"/>
      <family val="2"/>
      <scheme val="minor"/>
    </font>
    <font>
      <sz val="11"/>
      <color theme="0"/>
      <name val="Calibri"/>
      <family val="2"/>
      <scheme val="minor"/>
    </font>
    <font>
      <b/>
      <u/>
      <sz val="10"/>
      <color theme="1"/>
      <name val="Calibri"/>
      <family val="2"/>
      <scheme val="minor"/>
    </font>
    <font>
      <b/>
      <sz val="11"/>
      <color rgb="FF000000"/>
      <name val="Calibri"/>
      <family val="2"/>
      <scheme val="minor"/>
    </font>
    <font>
      <b/>
      <sz val="10.5"/>
      <color rgb="FFFFFFFF"/>
      <name val="Arial"/>
      <family val="2"/>
    </font>
    <font>
      <sz val="10"/>
      <color rgb="FF000000"/>
      <name val="Arial"/>
      <family val="2"/>
    </font>
    <font>
      <b/>
      <sz val="10.5"/>
      <name val="Arial"/>
      <family val="2"/>
    </font>
    <font>
      <b/>
      <sz val="11"/>
      <color theme="0"/>
      <name val="Arial"/>
      <family val="2"/>
    </font>
    <font>
      <b/>
      <i/>
      <sz val="11"/>
      <name val="Arial"/>
      <family val="2"/>
    </font>
    <font>
      <sz val="11"/>
      <name val="Arial"/>
      <family val="2"/>
    </font>
  </fonts>
  <fills count="15">
    <fill>
      <patternFill patternType="none"/>
    </fill>
    <fill>
      <patternFill patternType="gray125"/>
    </fill>
    <fill>
      <patternFill patternType="solid">
        <fgColor theme="6" tint="0.79998168889431442"/>
        <bgColor indexed="65"/>
      </patternFill>
    </fill>
    <fill>
      <patternFill patternType="solid">
        <fgColor theme="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2F2F2"/>
      </patternFill>
    </fill>
    <fill>
      <patternFill patternType="solid">
        <fgColor rgb="FFDDEBF7"/>
        <bgColor rgb="FFDDEBF7"/>
      </patternFill>
    </fill>
    <fill>
      <patternFill patternType="solid">
        <fgColor rgb="FF92D050"/>
        <bgColor indexed="64"/>
      </patternFill>
    </fill>
    <fill>
      <patternFill patternType="solid">
        <fgColor rgb="FFFFFFFF"/>
        <bgColor indexed="64"/>
      </patternFill>
    </fill>
    <fill>
      <patternFill patternType="solid">
        <fgColor theme="4" tint="-0.499984740745262"/>
        <bgColor indexed="64"/>
      </patternFill>
    </fill>
    <fill>
      <patternFill patternType="solid">
        <fgColor rgb="FF00B05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rgb="FF3F3F3F"/>
      </left>
      <right style="thin">
        <color rgb="FF3F3F3F"/>
      </right>
      <top style="thin">
        <color rgb="FF3F3F3F"/>
      </top>
      <bottom style="thin">
        <color rgb="FF3F3F3F"/>
      </bottom>
      <diagonal/>
    </border>
    <border>
      <left style="medium">
        <color indexed="64"/>
      </left>
      <right style="thin">
        <color rgb="FF3F3F3F"/>
      </right>
      <top style="thin">
        <color rgb="FF3F3F3F"/>
      </top>
      <bottom style="thin">
        <color rgb="FF3F3F3F"/>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rgb="FF3F3F3F"/>
      </right>
      <top style="thin">
        <color rgb="FF3F3F3F"/>
      </top>
      <bottom/>
      <diagonal/>
    </border>
  </borders>
  <cellStyleXfs count="7">
    <xf numFmtId="0" fontId="0" fillId="0" borderId="0"/>
    <xf numFmtId="44" fontId="1" fillId="0" borderId="0" applyFont="0" applyFill="0" applyBorder="0" applyAlignment="0" applyProtection="0"/>
    <xf numFmtId="0" fontId="1" fillId="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9" fillId="0" borderId="0" applyNumberFormat="0" applyFill="0" applyBorder="0" applyAlignment="0" applyProtection="0"/>
    <xf numFmtId="0" fontId="33" fillId="9" borderId="21" applyNumberFormat="0" applyAlignment="0" applyProtection="0"/>
  </cellStyleXfs>
  <cellXfs count="249">
    <xf numFmtId="0" fontId="0" fillId="0" borderId="0" xfId="0"/>
    <xf numFmtId="0" fontId="0" fillId="3" borderId="0" xfId="0" applyFill="1"/>
    <xf numFmtId="44" fontId="5" fillId="3" borderId="5" xfId="1" applyFont="1" applyFill="1" applyBorder="1" applyAlignment="1">
      <alignment horizontal="left" vertical="center" wrapText="1"/>
    </xf>
    <xf numFmtId="0" fontId="2" fillId="4" borderId="5" xfId="0" applyFont="1" applyFill="1" applyBorder="1" applyAlignment="1">
      <alignment vertical="center" wrapText="1"/>
    </xf>
    <xf numFmtId="0" fontId="4" fillId="3" borderId="0" xfId="0" applyFont="1" applyFill="1" applyAlignment="1">
      <alignment vertical="center" wrapText="1"/>
    </xf>
    <xf numFmtId="0" fontId="0" fillId="3" borderId="0" xfId="0" applyFill="1" applyAlignment="1">
      <alignment horizontal="left"/>
    </xf>
    <xf numFmtId="0" fontId="8" fillId="3" borderId="0" xfId="0" applyFont="1" applyFill="1" applyAlignment="1">
      <alignment horizontal="right"/>
    </xf>
    <xf numFmtId="44" fontId="11" fillId="3" borderId="10" xfId="0" applyNumberFormat="1" applyFont="1" applyFill="1" applyBorder="1"/>
    <xf numFmtId="0" fontId="3" fillId="4" borderId="10" xfId="0" applyFont="1" applyFill="1" applyBorder="1" applyAlignment="1">
      <alignment vertical="center" wrapText="1"/>
    </xf>
    <xf numFmtId="0" fontId="2" fillId="4" borderId="10" xfId="0" applyFont="1" applyFill="1" applyBorder="1" applyAlignment="1">
      <alignment vertical="center" wrapText="1"/>
    </xf>
    <xf numFmtId="0" fontId="5" fillId="3" borderId="10" xfId="0" applyFont="1" applyFill="1" applyBorder="1" applyAlignment="1">
      <alignment vertical="center" wrapText="1"/>
    </xf>
    <xf numFmtId="0" fontId="2" fillId="3" borderId="0" xfId="0" applyFont="1" applyFill="1" applyAlignment="1">
      <alignment vertical="center" wrapText="1"/>
    </xf>
    <xf numFmtId="0" fontId="0" fillId="3" borderId="0" xfId="0" applyFill="1" applyAlignment="1">
      <alignment vertical="top" wrapText="1"/>
    </xf>
    <xf numFmtId="0" fontId="5" fillId="3" borderId="0" xfId="0" applyFont="1" applyFill="1" applyAlignment="1">
      <alignment horizontal="right" vertical="center" wrapText="1"/>
    </xf>
    <xf numFmtId="44" fontId="2" fillId="3" borderId="5" xfId="1" applyFont="1" applyFill="1" applyBorder="1" applyAlignment="1">
      <alignment horizontal="left" vertical="center" wrapText="1"/>
    </xf>
    <xf numFmtId="0" fontId="4" fillId="3" borderId="10" xfId="0" applyFont="1" applyFill="1" applyBorder="1" applyAlignment="1">
      <alignment horizontal="left" vertical="center" wrapText="1"/>
    </xf>
    <xf numFmtId="0" fontId="2" fillId="4" borderId="5" xfId="0" applyFont="1" applyFill="1" applyBorder="1" applyAlignment="1">
      <alignment horizontal="right" vertical="center" wrapText="1"/>
    </xf>
    <xf numFmtId="44" fontId="13" fillId="3" borderId="0" xfId="2" applyNumberFormat="1" applyFont="1" applyFill="1" applyAlignment="1">
      <alignment horizontal="center" vertical="center" wrapText="1"/>
    </xf>
    <xf numFmtId="0" fontId="5" fillId="3" borderId="10" xfId="0" applyFont="1" applyFill="1" applyBorder="1" applyAlignment="1">
      <alignment horizontal="center" vertical="center" wrapText="1"/>
    </xf>
    <xf numFmtId="0" fontId="5" fillId="3" borderId="4" xfId="0" applyFont="1" applyFill="1" applyBorder="1" applyAlignment="1">
      <alignment vertical="center" wrapText="1"/>
    </xf>
    <xf numFmtId="0" fontId="5" fillId="3" borderId="5" xfId="0" applyFont="1" applyFill="1" applyBorder="1" applyAlignment="1">
      <alignment vertical="center" wrapText="1"/>
    </xf>
    <xf numFmtId="9" fontId="5" fillId="3" borderId="5" xfId="0" applyNumberFormat="1" applyFont="1" applyFill="1" applyBorder="1" applyAlignment="1">
      <alignment horizontal="right" vertical="center" wrapText="1"/>
    </xf>
    <xf numFmtId="0" fontId="0" fillId="3" borderId="10" xfId="0" applyFill="1" applyBorder="1" applyAlignment="1">
      <alignment vertical="center"/>
    </xf>
    <xf numFmtId="0" fontId="0" fillId="3" borderId="10" xfId="0" applyFill="1" applyBorder="1" applyAlignment="1">
      <alignment horizontal="center" vertical="center"/>
    </xf>
    <xf numFmtId="0" fontId="7" fillId="3" borderId="0" xfId="0" applyFont="1" applyFill="1" applyAlignment="1">
      <alignment vertical="center"/>
    </xf>
    <xf numFmtId="164" fontId="10" fillId="4" borderId="5" xfId="3" applyNumberFormat="1" applyFont="1" applyFill="1" applyBorder="1" applyAlignment="1">
      <alignment horizontal="right" vertical="center" wrapText="1"/>
    </xf>
    <xf numFmtId="164" fontId="8" fillId="3" borderId="0" xfId="3" applyNumberFormat="1" applyFont="1" applyFill="1" applyAlignment="1">
      <alignment horizontal="right"/>
    </xf>
    <xf numFmtId="164" fontId="5" fillId="3" borderId="5" xfId="0" applyNumberFormat="1" applyFont="1" applyFill="1" applyBorder="1" applyAlignment="1">
      <alignment horizontal="right" vertical="center" wrapText="1"/>
    </xf>
    <xf numFmtId="166" fontId="5" fillId="3" borderId="5" xfId="0" applyNumberFormat="1" applyFont="1" applyFill="1" applyBorder="1" applyAlignment="1">
      <alignment horizontal="right" vertical="center" wrapText="1"/>
    </xf>
    <xf numFmtId="0" fontId="17" fillId="6" borderId="4" xfId="0" applyFont="1" applyFill="1" applyBorder="1" applyAlignment="1">
      <alignment vertical="center" wrapText="1"/>
    </xf>
    <xf numFmtId="0" fontId="17" fillId="6" borderId="5" xfId="0" applyFont="1" applyFill="1" applyBorder="1" applyAlignment="1">
      <alignment vertical="center" wrapText="1"/>
    </xf>
    <xf numFmtId="0" fontId="6" fillId="3" borderId="0" xfId="0" applyFont="1" applyFill="1"/>
    <xf numFmtId="0" fontId="6" fillId="3" borderId="0" xfId="0" applyFont="1" applyFill="1" applyAlignment="1">
      <alignment horizontal="right"/>
    </xf>
    <xf numFmtId="0" fontId="18" fillId="3" borderId="0" xfId="0" applyFont="1" applyFill="1" applyAlignment="1">
      <alignment horizontal="right"/>
    </xf>
    <xf numFmtId="0" fontId="2" fillId="4" borderId="10" xfId="0" applyFont="1" applyFill="1" applyBorder="1" applyAlignment="1">
      <alignment horizontal="center" vertical="center" wrapText="1"/>
    </xf>
    <xf numFmtId="0" fontId="12" fillId="3" borderId="0" xfId="0" applyFont="1" applyFill="1" applyAlignment="1">
      <alignment vertical="center" wrapText="1"/>
    </xf>
    <xf numFmtId="0" fontId="5" fillId="3" borderId="10" xfId="0" quotePrefix="1" applyFont="1" applyFill="1" applyBorder="1" applyAlignment="1">
      <alignment vertical="center" wrapText="1"/>
    </xf>
    <xf numFmtId="164" fontId="1" fillId="3" borderId="10" xfId="3" applyNumberFormat="1" applyFill="1" applyBorder="1" applyAlignment="1">
      <alignment horizontal="right" vertical="center" wrapText="1"/>
    </xf>
    <xf numFmtId="0" fontId="3" fillId="4" borderId="6" xfId="0" applyFont="1" applyFill="1" applyBorder="1" applyAlignment="1">
      <alignment vertical="center" wrapText="1"/>
    </xf>
    <xf numFmtId="0" fontId="3" fillId="4" borderId="7" xfId="0" applyFont="1" applyFill="1" applyBorder="1" applyAlignment="1">
      <alignment vertical="center" wrapText="1"/>
    </xf>
    <xf numFmtId="0" fontId="2" fillId="3" borderId="10" xfId="0" applyFont="1" applyFill="1" applyBorder="1" applyAlignment="1">
      <alignment vertical="center" wrapText="1"/>
    </xf>
    <xf numFmtId="0" fontId="5" fillId="3" borderId="7" xfId="0" applyFont="1" applyFill="1" applyBorder="1" applyAlignment="1">
      <alignment vertical="center" wrapText="1"/>
    </xf>
    <xf numFmtId="0" fontId="5" fillId="3" borderId="10"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0" fillId="3" borderId="10" xfId="0" applyFill="1" applyBorder="1" applyAlignment="1">
      <alignment horizontal="left" vertical="center" wrapText="1"/>
    </xf>
    <xf numFmtId="44" fontId="2" fillId="3" borderId="4" xfId="1" applyFont="1" applyFill="1" applyBorder="1" applyAlignment="1">
      <alignment horizontal="left" vertical="center" wrapText="1"/>
    </xf>
    <xf numFmtId="44" fontId="0" fillId="5" borderId="5" xfId="1" applyFont="1" applyFill="1" applyBorder="1" applyAlignment="1" applyProtection="1">
      <alignment vertical="center" wrapText="1"/>
      <protection locked="0"/>
    </xf>
    <xf numFmtId="0" fontId="5" fillId="7" borderId="5" xfId="0" applyFont="1" applyFill="1" applyBorder="1" applyAlignment="1">
      <alignment horizontal="right" vertical="center" wrapText="1"/>
    </xf>
    <xf numFmtId="0" fontId="17" fillId="6" borderId="10" xfId="0" applyFont="1" applyFill="1" applyBorder="1" applyAlignment="1">
      <alignment vertical="center" wrapText="1"/>
    </xf>
    <xf numFmtId="14" fontId="5" fillId="3" borderId="10" xfId="0" quotePrefix="1" applyNumberFormat="1" applyFont="1" applyFill="1" applyBorder="1" applyAlignment="1">
      <alignment horizontal="left" vertical="center" wrapText="1"/>
    </xf>
    <xf numFmtId="0" fontId="0" fillId="3" borderId="4" xfId="0" applyFill="1" applyBorder="1" applyAlignment="1">
      <alignment vertical="center"/>
    </xf>
    <xf numFmtId="0" fontId="5" fillId="8" borderId="5" xfId="0" applyFont="1" applyFill="1" applyBorder="1" applyAlignment="1">
      <alignment horizontal="right" vertical="center" wrapText="1"/>
    </xf>
    <xf numFmtId="164" fontId="8" fillId="0" borderId="5" xfId="3" applyNumberFormat="1" applyFont="1" applyFill="1" applyBorder="1" applyAlignment="1">
      <alignment vertical="center" wrapText="1"/>
    </xf>
    <xf numFmtId="0" fontId="12" fillId="4" borderId="1" xfId="0" applyFont="1" applyFill="1" applyBorder="1" applyAlignment="1">
      <alignment horizontal="right" vertical="center" wrapText="1"/>
    </xf>
    <xf numFmtId="0" fontId="0" fillId="0" borderId="0" xfId="0" applyAlignment="1">
      <alignment vertical="top" wrapText="1"/>
    </xf>
    <xf numFmtId="0" fontId="22" fillId="0" borderId="0" xfId="0" applyFont="1" applyAlignment="1">
      <alignment horizontal="left" vertical="top" wrapText="1"/>
    </xf>
    <xf numFmtId="0" fontId="23" fillId="0" borderId="0" xfId="0" applyFont="1" applyAlignment="1">
      <alignment vertical="top" wrapText="1"/>
    </xf>
    <xf numFmtId="0" fontId="22" fillId="0" borderId="0" xfId="0" applyFont="1" applyAlignment="1">
      <alignment vertical="top" wrapText="1"/>
    </xf>
    <xf numFmtId="0" fontId="0" fillId="3" borderId="20" xfId="0" applyFill="1" applyBorder="1"/>
    <xf numFmtId="0" fontId="6" fillId="0" borderId="10" xfId="0" applyFont="1" applyBorder="1" applyAlignment="1">
      <alignment horizontal="left" vertical="center" wrapText="1"/>
    </xf>
    <xf numFmtId="0" fontId="14" fillId="7" borderId="4" xfId="0" applyFont="1" applyFill="1" applyBorder="1" applyAlignment="1">
      <alignment vertical="center" wrapText="1"/>
    </xf>
    <xf numFmtId="44" fontId="2" fillId="7" borderId="4" xfId="1" applyFont="1" applyFill="1" applyBorder="1" applyAlignment="1">
      <alignment horizontal="left" vertical="center" wrapText="1"/>
    </xf>
    <xf numFmtId="0" fontId="5" fillId="8" borderId="4" xfId="0" applyFont="1" applyFill="1" applyBorder="1" applyAlignment="1">
      <alignment vertical="center" wrapText="1"/>
    </xf>
    <xf numFmtId="44" fontId="2" fillId="8" borderId="5" xfId="1" applyFont="1" applyFill="1" applyBorder="1" applyAlignment="1">
      <alignment horizontal="left" vertical="center" wrapText="1"/>
    </xf>
    <xf numFmtId="0" fontId="0" fillId="3" borderId="0" xfId="0" applyFill="1" applyAlignment="1">
      <alignment vertical="center"/>
    </xf>
    <xf numFmtId="44" fontId="6" fillId="5" borderId="9" xfId="2" applyNumberFormat="1" applyFont="1" applyFill="1" applyBorder="1" applyAlignment="1" applyProtection="1">
      <alignment vertical="center" wrapText="1"/>
      <protection locked="0"/>
    </xf>
    <xf numFmtId="167" fontId="6" fillId="5" borderId="9" xfId="2" applyNumberFormat="1" applyFont="1" applyFill="1" applyBorder="1" applyAlignment="1" applyProtection="1">
      <alignment vertical="center" wrapText="1"/>
      <protection locked="0"/>
    </xf>
    <xf numFmtId="0" fontId="5" fillId="3" borderId="5" xfId="0" applyFont="1" applyFill="1" applyBorder="1" applyAlignment="1">
      <alignment horizontal="center" vertical="center" wrapText="1"/>
    </xf>
    <xf numFmtId="0" fontId="0" fillId="3" borderId="0" xfId="0" applyFill="1" applyAlignment="1">
      <alignment horizontal="center"/>
    </xf>
    <xf numFmtId="3" fontId="1" fillId="0" borderId="10" xfId="3" applyNumberFormat="1" applyFill="1" applyBorder="1" applyAlignment="1">
      <alignment horizontal="right" vertical="center" wrapText="1"/>
    </xf>
    <xf numFmtId="0" fontId="11" fillId="3" borderId="3" xfId="0" applyFont="1" applyFill="1" applyBorder="1" applyAlignment="1">
      <alignment horizontal="right"/>
    </xf>
    <xf numFmtId="164" fontId="1" fillId="3" borderId="10" xfId="3" applyNumberFormat="1" applyFont="1" applyFill="1" applyBorder="1" applyAlignment="1">
      <alignment horizontal="center"/>
    </xf>
    <xf numFmtId="164" fontId="33" fillId="3" borderId="10" xfId="3" applyNumberFormat="1" applyFont="1" applyFill="1" applyBorder="1" applyAlignment="1">
      <alignment horizontal="center"/>
    </xf>
    <xf numFmtId="164" fontId="0" fillId="3" borderId="0" xfId="0" applyNumberFormat="1" applyFill="1"/>
    <xf numFmtId="164" fontId="6" fillId="3" borderId="10" xfId="3" applyNumberFormat="1" applyFont="1" applyFill="1" applyBorder="1" applyAlignment="1">
      <alignment horizontal="center"/>
    </xf>
    <xf numFmtId="43" fontId="0" fillId="3" borderId="0" xfId="0" applyNumberFormat="1" applyFill="1"/>
    <xf numFmtId="0" fontId="36" fillId="0" borderId="24" xfId="0" applyFont="1" applyBorder="1" applyAlignment="1">
      <alignment horizontal="left"/>
    </xf>
    <xf numFmtId="1" fontId="36" fillId="0" borderId="24" xfId="0" applyNumberFormat="1" applyFont="1" applyBorder="1"/>
    <xf numFmtId="0" fontId="36" fillId="10" borderId="24" xfId="0" applyFont="1" applyFill="1" applyBorder="1" applyAlignment="1">
      <alignment horizontal="left"/>
    </xf>
    <xf numFmtId="1" fontId="36" fillId="10" borderId="24" xfId="0" applyNumberFormat="1" applyFont="1" applyFill="1" applyBorder="1"/>
    <xf numFmtId="0" fontId="34" fillId="3" borderId="25" xfId="0" applyFont="1" applyFill="1" applyBorder="1"/>
    <xf numFmtId="0" fontId="37" fillId="11" borderId="27" xfId="0" applyFont="1" applyFill="1" applyBorder="1" applyAlignment="1">
      <alignment horizontal="center" vertical="center" wrapText="1"/>
    </xf>
    <xf numFmtId="0" fontId="13" fillId="3" borderId="25" xfId="0" applyFont="1" applyFill="1" applyBorder="1" applyAlignment="1">
      <alignment horizontal="center" wrapText="1"/>
    </xf>
    <xf numFmtId="0" fontId="37" fillId="11" borderId="25" xfId="0" applyFont="1" applyFill="1" applyBorder="1" applyAlignment="1">
      <alignment horizontal="center" vertical="center" wrapText="1"/>
    </xf>
    <xf numFmtId="0" fontId="38" fillId="12" borderId="4" xfId="0" applyFont="1" applyFill="1" applyBorder="1" applyAlignment="1">
      <alignment horizontal="center" vertical="center" wrapText="1"/>
    </xf>
    <xf numFmtId="0" fontId="39" fillId="12" borderId="10" xfId="0" applyFont="1" applyFill="1" applyBorder="1" applyAlignment="1">
      <alignment horizontal="center" vertical="center" wrapText="1"/>
    </xf>
    <xf numFmtId="10" fontId="0" fillId="3" borderId="0" xfId="0" applyNumberFormat="1" applyFill="1"/>
    <xf numFmtId="0" fontId="37" fillId="11" borderId="3" xfId="0" applyFont="1" applyFill="1" applyBorder="1" applyAlignment="1">
      <alignment horizontal="center" vertical="center" wrapText="1"/>
    </xf>
    <xf numFmtId="1" fontId="38" fillId="12" borderId="4" xfId="0" applyNumberFormat="1" applyFont="1" applyFill="1" applyBorder="1" applyAlignment="1">
      <alignment horizontal="center" vertical="center" wrapText="1"/>
    </xf>
    <xf numFmtId="1" fontId="39" fillId="12" borderId="10" xfId="0" applyNumberFormat="1" applyFont="1" applyFill="1" applyBorder="1" applyAlignment="1">
      <alignment horizontal="center" vertical="center" wrapText="1"/>
    </xf>
    <xf numFmtId="9" fontId="34" fillId="3" borderId="0" xfId="4" applyFont="1" applyFill="1"/>
    <xf numFmtId="0" fontId="0" fillId="3" borderId="10" xfId="0" applyFill="1" applyBorder="1" applyAlignment="1">
      <alignment vertical="center" wrapText="1"/>
    </xf>
    <xf numFmtId="0" fontId="5" fillId="3" borderId="0" xfId="0" applyFont="1" applyFill="1" applyAlignment="1">
      <alignment horizontal="center" vertical="center" wrapText="1"/>
    </xf>
    <xf numFmtId="0" fontId="22" fillId="0" borderId="0" xfId="0" applyFont="1" applyAlignment="1">
      <alignment horizontal="justify" vertical="top" wrapText="1"/>
    </xf>
    <xf numFmtId="0" fontId="40" fillId="13" borderId="0" xfId="0" applyFont="1" applyFill="1" applyAlignment="1">
      <alignment horizontal="left" vertical="top" wrapText="1"/>
    </xf>
    <xf numFmtId="0" fontId="25" fillId="0" borderId="24" xfId="0" applyFont="1" applyBorder="1" applyAlignment="1">
      <alignment horizontal="left" vertical="top" wrapText="1"/>
    </xf>
    <xf numFmtId="0" fontId="25" fillId="3" borderId="24" xfId="0" quotePrefix="1" applyFont="1" applyFill="1" applyBorder="1" applyAlignment="1">
      <alignment horizontal="left" vertical="top" wrapText="1"/>
    </xf>
    <xf numFmtId="0" fontId="41" fillId="0" borderId="24" xfId="0" applyFont="1" applyBorder="1" applyAlignment="1">
      <alignment horizontal="left" vertical="top" wrapText="1"/>
    </xf>
    <xf numFmtId="0" fontId="12" fillId="3" borderId="31" xfId="0" applyFont="1" applyFill="1" applyBorder="1" applyAlignment="1">
      <alignment vertical="center" wrapText="1"/>
    </xf>
    <xf numFmtId="0" fontId="2" fillId="4" borderId="10" xfId="0" applyFont="1" applyFill="1" applyBorder="1" applyAlignment="1">
      <alignment horizontal="right" vertical="center" wrapText="1"/>
    </xf>
    <xf numFmtId="0" fontId="5" fillId="5" borderId="10" xfId="0" applyFont="1" applyFill="1" applyBorder="1" applyAlignment="1">
      <alignment horizontal="left" vertical="center" wrapText="1"/>
    </xf>
    <xf numFmtId="0" fontId="0" fillId="5" borderId="10" xfId="3" applyNumberFormat="1" applyFont="1" applyFill="1" applyBorder="1" applyAlignment="1" applyProtection="1">
      <alignment vertical="center" wrapText="1"/>
      <protection locked="0"/>
    </xf>
    <xf numFmtId="0" fontId="1" fillId="5" borderId="10" xfId="3" applyNumberFormat="1" applyFill="1" applyBorder="1" applyAlignment="1" applyProtection="1">
      <alignment vertical="center" wrapText="1"/>
      <protection locked="0"/>
    </xf>
    <xf numFmtId="44" fontId="1" fillId="5" borderId="10" xfId="2" applyNumberFormat="1" applyFill="1" applyBorder="1" applyAlignment="1" applyProtection="1">
      <alignment vertical="center" wrapText="1"/>
      <protection locked="0"/>
    </xf>
    <xf numFmtId="44" fontId="5" fillId="3" borderId="10" xfId="1" applyFont="1" applyFill="1" applyBorder="1" applyAlignment="1">
      <alignment horizontal="left" vertical="center" wrapText="1"/>
    </xf>
    <xf numFmtId="44" fontId="11" fillId="3" borderId="31" xfId="0" applyNumberFormat="1" applyFont="1" applyFill="1" applyBorder="1"/>
    <xf numFmtId="164" fontId="1" fillId="3" borderId="0" xfId="3" applyNumberFormat="1" applyFill="1" applyBorder="1" applyAlignment="1">
      <alignment horizontal="right" vertical="center" wrapText="1"/>
    </xf>
    <xf numFmtId="164" fontId="5" fillId="3" borderId="0" xfId="3" applyNumberFormat="1" applyFont="1" applyFill="1" applyBorder="1" applyAlignment="1">
      <alignment horizontal="left" vertical="center" wrapText="1"/>
    </xf>
    <xf numFmtId="44" fontId="1" fillId="3" borderId="0" xfId="2" applyNumberFormat="1" applyFill="1" applyBorder="1" applyAlignment="1" applyProtection="1">
      <alignment vertical="center" wrapText="1"/>
      <protection locked="0"/>
    </xf>
    <xf numFmtId="44" fontId="5" fillId="3" borderId="0" xfId="1" applyFont="1" applyFill="1" applyBorder="1" applyAlignment="1">
      <alignment horizontal="left" vertical="center" wrapText="1"/>
    </xf>
    <xf numFmtId="0" fontId="0" fillId="3" borderId="28" xfId="0" applyFill="1" applyBorder="1" applyAlignment="1">
      <alignment horizontal="left"/>
    </xf>
    <xf numFmtId="164" fontId="8" fillId="14" borderId="5" xfId="3" applyNumberFormat="1" applyFont="1" applyFill="1" applyBorder="1" applyAlignment="1">
      <alignment vertical="center" wrapText="1"/>
    </xf>
    <xf numFmtId="9" fontId="5" fillId="14" borderId="5" xfId="0" applyNumberFormat="1" applyFont="1" applyFill="1" applyBorder="1" applyAlignment="1">
      <alignment horizontal="right" vertical="center" wrapText="1"/>
    </xf>
    <xf numFmtId="1" fontId="0" fillId="3" borderId="24" xfId="0" applyNumberFormat="1" applyFill="1" applyBorder="1"/>
    <xf numFmtId="10" fontId="0" fillId="3" borderId="0" xfId="4" applyNumberFormat="1" applyFont="1" applyFill="1"/>
    <xf numFmtId="0" fontId="33" fillId="3" borderId="10" xfId="6" applyFill="1" applyBorder="1" applyAlignment="1">
      <alignment horizontal="left"/>
    </xf>
    <xf numFmtId="0" fontId="33" fillId="3" borderId="22" xfId="6" applyFill="1" applyBorder="1" applyAlignment="1">
      <alignment horizontal="left"/>
    </xf>
    <xf numFmtId="14" fontId="5" fillId="0" borderId="10" xfId="0" quotePrefix="1" applyNumberFormat="1" applyFont="1" applyBorder="1" applyAlignment="1">
      <alignment horizontal="left" vertical="center" wrapText="1"/>
    </xf>
    <xf numFmtId="0" fontId="33" fillId="0" borderId="22" xfId="6" applyFill="1" applyBorder="1" applyAlignment="1">
      <alignment horizontal="left"/>
    </xf>
    <xf numFmtId="164" fontId="1" fillId="0" borderId="10" xfId="3" applyNumberFormat="1" applyFont="1" applyFill="1" applyBorder="1" applyAlignment="1">
      <alignment horizontal="center"/>
    </xf>
    <xf numFmtId="164" fontId="33" fillId="0" borderId="10" xfId="3" applyNumberFormat="1" applyFont="1" applyFill="1" applyBorder="1" applyAlignment="1">
      <alignment horizontal="center"/>
    </xf>
    <xf numFmtId="0" fontId="38" fillId="0" borderId="4" xfId="0" applyFont="1" applyBorder="1" applyAlignment="1">
      <alignment horizontal="center" vertical="center" wrapText="1"/>
    </xf>
    <xf numFmtId="1" fontId="38" fillId="0" borderId="4" xfId="0" applyNumberFormat="1" applyFont="1" applyBorder="1" applyAlignment="1">
      <alignment horizontal="center" vertical="center" wrapText="1"/>
    </xf>
    <xf numFmtId="1" fontId="39" fillId="0" borderId="10" xfId="0" applyNumberFormat="1" applyFont="1" applyBorder="1" applyAlignment="1">
      <alignment horizontal="center" vertical="center" wrapText="1"/>
    </xf>
    <xf numFmtId="0" fontId="0" fillId="0" borderId="0" xfId="0" applyAlignment="1">
      <alignment horizontal="center"/>
    </xf>
    <xf numFmtId="0" fontId="5" fillId="3" borderId="5" xfId="0" applyFont="1" applyFill="1" applyBorder="1" applyAlignment="1">
      <alignment horizontal="right" vertical="center" wrapText="1"/>
    </xf>
    <xf numFmtId="164" fontId="8" fillId="3" borderId="5" xfId="3" applyNumberFormat="1" applyFont="1" applyFill="1" applyBorder="1" applyAlignment="1">
      <alignment vertical="center" wrapText="1"/>
    </xf>
    <xf numFmtId="14" fontId="5" fillId="3" borderId="1" xfId="0" quotePrefix="1" applyNumberFormat="1" applyFont="1" applyFill="1" applyBorder="1" applyAlignment="1">
      <alignment horizontal="left" vertical="center" wrapText="1"/>
    </xf>
    <xf numFmtId="164" fontId="1" fillId="3" borderId="3" xfId="3" applyNumberFormat="1" applyFont="1" applyFill="1" applyBorder="1" applyAlignment="1">
      <alignment horizontal="center"/>
    </xf>
    <xf numFmtId="0" fontId="33" fillId="3" borderId="36" xfId="6" applyFill="1" applyBorder="1" applyAlignment="1">
      <alignment horizontal="left"/>
    </xf>
    <xf numFmtId="0" fontId="33" fillId="3" borderId="24" xfId="6" applyFill="1" applyBorder="1" applyAlignment="1">
      <alignment horizontal="left"/>
    </xf>
    <xf numFmtId="0" fontId="5" fillId="3" borderId="6" xfId="0" applyFont="1" applyFill="1" applyBorder="1" applyAlignment="1">
      <alignment horizontal="left" vertical="center" wrapText="1"/>
    </xf>
    <xf numFmtId="0" fontId="15" fillId="3" borderId="1" xfId="0" applyFont="1" applyFill="1" applyBorder="1" applyAlignment="1">
      <alignment horizontal="right" vertical="center" wrapText="1"/>
    </xf>
    <xf numFmtId="0" fontId="15" fillId="3" borderId="2" xfId="0" applyFont="1" applyFill="1" applyBorder="1" applyAlignment="1">
      <alignment horizontal="right" vertical="center" wrapText="1"/>
    </xf>
    <xf numFmtId="0" fontId="2" fillId="3" borderId="6" xfId="0" applyFont="1" applyFill="1" applyBorder="1" applyAlignment="1">
      <alignment vertical="center" wrapText="1"/>
    </xf>
    <xf numFmtId="9" fontId="5" fillId="3" borderId="9" xfId="0" applyNumberFormat="1" applyFont="1" applyFill="1" applyBorder="1" applyAlignment="1">
      <alignment horizontal="right" vertical="center" wrapText="1"/>
    </xf>
    <xf numFmtId="164" fontId="8" fillId="3" borderId="9" xfId="3" applyNumberFormat="1" applyFont="1" applyFill="1" applyBorder="1" applyAlignment="1">
      <alignment vertical="center" wrapText="1"/>
    </xf>
    <xf numFmtId="0" fontId="2" fillId="3" borderId="8" xfId="0" applyFont="1" applyFill="1" applyBorder="1" applyAlignment="1">
      <alignment vertical="center" wrapText="1"/>
    </xf>
    <xf numFmtId="0" fontId="4" fillId="3" borderId="10" xfId="0" applyFont="1" applyFill="1" applyBorder="1" applyAlignment="1">
      <alignment horizontal="center" vertical="center" wrapText="1"/>
    </xf>
    <xf numFmtId="0" fontId="42" fillId="0" borderId="24" xfId="0" applyFont="1" applyBorder="1" applyAlignment="1">
      <alignment horizontal="left" vertical="top" wrapText="1"/>
    </xf>
    <xf numFmtId="0" fontId="42" fillId="3" borderId="24" xfId="0" applyFont="1" applyFill="1" applyBorder="1" applyAlignment="1">
      <alignment horizontal="left" vertical="top" wrapText="1"/>
    </xf>
    <xf numFmtId="0" fontId="42" fillId="3" borderId="24" xfId="0" quotePrefix="1" applyFont="1" applyFill="1" applyBorder="1" applyAlignment="1">
      <alignment horizontal="left" vertical="top" wrapText="1"/>
    </xf>
    <xf numFmtId="0" fontId="25" fillId="0" borderId="24" xfId="0" applyFont="1" applyBorder="1" applyAlignment="1">
      <alignment vertical="top" wrapText="1"/>
    </xf>
    <xf numFmtId="0" fontId="42" fillId="3" borderId="24" xfId="0" applyFont="1" applyFill="1" applyBorder="1" applyAlignment="1">
      <alignment horizontal="justify" vertical="center" wrapText="1"/>
    </xf>
    <xf numFmtId="0" fontId="24" fillId="0" borderId="0" xfId="0" applyFont="1" applyAlignment="1">
      <alignment horizontal="center" vertical="top" wrapText="1"/>
    </xf>
    <xf numFmtId="44" fontId="6" fillId="5" borderId="2" xfId="2" applyNumberFormat="1" applyFont="1" applyFill="1" applyBorder="1" applyAlignment="1" applyProtection="1">
      <alignment horizontal="center" vertical="center" wrapText="1"/>
      <protection locked="0"/>
    </xf>
    <xf numFmtId="44" fontId="29" fillId="5" borderId="2" xfId="5" applyNumberFormat="1" applyFill="1" applyBorder="1" applyAlignment="1" applyProtection="1">
      <alignment horizontal="center" vertical="center" wrapText="1"/>
      <protection locked="0"/>
    </xf>
    <xf numFmtId="44" fontId="6" fillId="5" borderId="9" xfId="2" applyNumberFormat="1" applyFont="1" applyFill="1" applyBorder="1" applyAlignment="1" applyProtection="1">
      <alignment horizontal="center" vertical="center" wrapText="1"/>
      <protection locked="0"/>
    </xf>
    <xf numFmtId="0" fontId="30" fillId="3" borderId="0" xfId="0" applyFont="1" applyFill="1" applyAlignment="1">
      <alignment horizontal="center"/>
    </xf>
    <xf numFmtId="0" fontId="31" fillId="3" borderId="0" xfId="0" applyFont="1" applyFill="1" applyAlignment="1">
      <alignment horizontal="center"/>
    </xf>
    <xf numFmtId="0" fontId="0" fillId="3" borderId="12" xfId="0" applyFill="1" applyBorder="1" applyAlignment="1">
      <alignment horizontal="center"/>
    </xf>
    <xf numFmtId="0" fontId="6" fillId="3" borderId="0" xfId="0" applyFont="1" applyFill="1" applyAlignment="1">
      <alignment horizontal="center"/>
    </xf>
    <xf numFmtId="0" fontId="5" fillId="7" borderId="1" xfId="0" applyFont="1" applyFill="1" applyBorder="1" applyAlignment="1">
      <alignment horizontal="left" vertical="center" wrapText="1"/>
    </xf>
    <xf numFmtId="0" fontId="5" fillId="7" borderId="2" xfId="0" applyFont="1" applyFill="1" applyBorder="1" applyAlignment="1">
      <alignment horizontal="left" vertical="center" wrapText="1"/>
    </xf>
    <xf numFmtId="0" fontId="5" fillId="7" borderId="3" xfId="0" applyFont="1" applyFill="1" applyBorder="1" applyAlignment="1">
      <alignment horizontal="left" vertical="center" wrapText="1"/>
    </xf>
    <xf numFmtId="0" fontId="15" fillId="3" borderId="1" xfId="0" applyFont="1" applyFill="1" applyBorder="1" applyAlignment="1">
      <alignment horizontal="right" vertical="center" wrapText="1"/>
    </xf>
    <xf numFmtId="0" fontId="15" fillId="3" borderId="2" xfId="0" applyFont="1" applyFill="1" applyBorder="1" applyAlignment="1">
      <alignment horizontal="right" vertical="center" wrapText="1"/>
    </xf>
    <xf numFmtId="0" fontId="15" fillId="3" borderId="3" xfId="0" applyFont="1" applyFill="1" applyBorder="1" applyAlignment="1">
      <alignment horizontal="right" vertical="center" wrapText="1"/>
    </xf>
    <xf numFmtId="0" fontId="15" fillId="0" borderId="1" xfId="0" applyFont="1" applyBorder="1" applyAlignment="1">
      <alignment horizontal="right" vertical="center" wrapText="1"/>
    </xf>
    <xf numFmtId="0" fontId="15" fillId="0" borderId="2" xfId="0" applyFont="1" applyBorder="1" applyAlignment="1">
      <alignment horizontal="right" vertical="center" wrapText="1"/>
    </xf>
    <xf numFmtId="0" fontId="15" fillId="0" borderId="3" xfId="0" applyFont="1" applyBorder="1" applyAlignment="1">
      <alignment horizontal="right" vertical="center" wrapText="1"/>
    </xf>
    <xf numFmtId="0" fontId="0" fillId="3" borderId="0" xfId="0" applyFill="1" applyAlignment="1">
      <alignment horizontal="left"/>
    </xf>
    <xf numFmtId="0" fontId="0" fillId="0" borderId="9" xfId="0" applyBorder="1" applyAlignment="1" applyProtection="1">
      <alignment horizontal="center" vertical="center" wrapText="1"/>
      <protection locked="0"/>
    </xf>
    <xf numFmtId="0" fontId="16" fillId="6" borderId="1"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7" fillId="6" borderId="5" xfId="0" applyFont="1" applyFill="1" applyBorder="1" applyAlignment="1">
      <alignment horizontal="center" vertical="center" wrapText="1"/>
    </xf>
    <xf numFmtId="9" fontId="5" fillId="8" borderId="1" xfId="0" applyNumberFormat="1" applyFont="1" applyFill="1" applyBorder="1" applyAlignment="1">
      <alignment horizontal="left" vertical="center" wrapText="1"/>
    </xf>
    <xf numFmtId="9" fontId="5" fillId="8" borderId="2" xfId="0" applyNumberFormat="1" applyFont="1" applyFill="1" applyBorder="1" applyAlignment="1">
      <alignment horizontal="left" vertical="center" wrapText="1"/>
    </xf>
    <xf numFmtId="9" fontId="5" fillId="8" borderId="3" xfId="0" applyNumberFormat="1" applyFont="1" applyFill="1" applyBorder="1" applyAlignment="1">
      <alignment horizontal="left" vertical="center" wrapText="1"/>
    </xf>
    <xf numFmtId="44" fontId="19" fillId="5" borderId="1" xfId="2" applyNumberFormat="1"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12" fillId="4" borderId="1"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wrapText="1"/>
    </xf>
    <xf numFmtId="165" fontId="26" fillId="5" borderId="1" xfId="3" applyNumberFormat="1" applyFont="1" applyFill="1" applyBorder="1" applyAlignment="1" applyProtection="1">
      <alignment horizontal="left" vertical="center" wrapText="1"/>
      <protection locked="0"/>
    </xf>
    <xf numFmtId="165" fontId="26" fillId="5" borderId="2" xfId="3" applyNumberFormat="1" applyFont="1" applyFill="1" applyBorder="1" applyAlignment="1" applyProtection="1">
      <alignment horizontal="left" vertical="center" wrapText="1"/>
      <protection locked="0"/>
    </xf>
    <xf numFmtId="165" fontId="26" fillId="5" borderId="3" xfId="3" applyNumberFormat="1" applyFont="1" applyFill="1" applyBorder="1" applyAlignment="1" applyProtection="1">
      <alignment horizontal="left" vertical="center" wrapText="1"/>
      <protection locked="0"/>
    </xf>
    <xf numFmtId="0" fontId="28" fillId="4" borderId="1" xfId="0" applyFont="1" applyFill="1" applyBorder="1" applyAlignment="1">
      <alignment horizontal="left" vertical="center" wrapText="1"/>
    </xf>
    <xf numFmtId="0" fontId="28" fillId="4" borderId="2" xfId="0" applyFont="1" applyFill="1" applyBorder="1" applyAlignment="1">
      <alignment horizontal="left" vertical="center" wrapText="1"/>
    </xf>
    <xf numFmtId="0" fontId="28" fillId="4" borderId="3" xfId="0" applyFont="1" applyFill="1" applyBorder="1" applyAlignment="1">
      <alignment horizontal="left" vertical="center" wrapText="1"/>
    </xf>
    <xf numFmtId="0" fontId="12" fillId="4" borderId="1" xfId="0" applyFont="1" applyFill="1" applyBorder="1" applyAlignment="1">
      <alignment horizontal="right" vertical="center" wrapText="1"/>
    </xf>
    <xf numFmtId="0" fontId="12" fillId="4" borderId="2" xfId="0" applyFont="1" applyFill="1" applyBorder="1" applyAlignment="1">
      <alignment horizontal="right" vertical="center" wrapText="1"/>
    </xf>
    <xf numFmtId="0" fontId="12" fillId="4" borderId="3" xfId="0" applyFont="1" applyFill="1" applyBorder="1" applyAlignment="1">
      <alignment horizontal="right"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4" xfId="0" applyFill="1" applyBorder="1" applyAlignment="1">
      <alignment horizontal="center"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4" xfId="0" applyFont="1" applyFill="1" applyBorder="1" applyAlignment="1">
      <alignment horizontal="left" vertical="center" wrapText="1"/>
    </xf>
    <xf numFmtId="44" fontId="1" fillId="5" borderId="13" xfId="2" applyNumberFormat="1" applyFill="1" applyBorder="1" applyAlignment="1" applyProtection="1">
      <alignment horizontal="left" vertical="top" wrapText="1"/>
      <protection locked="0"/>
    </xf>
    <xf numFmtId="44" fontId="1" fillId="5" borderId="16" xfId="2" applyNumberFormat="1" applyFill="1" applyBorder="1" applyAlignment="1" applyProtection="1">
      <alignment horizontal="left" vertical="top" wrapText="1"/>
      <protection locked="0"/>
    </xf>
    <xf numFmtId="44" fontId="1" fillId="5" borderId="17" xfId="2" applyNumberFormat="1" applyFill="1" applyBorder="1" applyAlignment="1" applyProtection="1">
      <alignment horizontal="left" vertical="top" wrapText="1"/>
      <protection locked="0"/>
    </xf>
    <xf numFmtId="44" fontId="1" fillId="5" borderId="18" xfId="2" applyNumberFormat="1" applyFill="1" applyBorder="1" applyAlignment="1" applyProtection="1">
      <alignment horizontal="left" vertical="top" wrapText="1"/>
      <protection locked="0"/>
    </xf>
    <xf numFmtId="44" fontId="0" fillId="5" borderId="13" xfId="2" applyNumberFormat="1" applyFont="1" applyFill="1" applyBorder="1" applyAlignment="1" applyProtection="1">
      <alignment horizontal="left" vertical="top" wrapText="1"/>
      <protection locked="0"/>
    </xf>
    <xf numFmtId="0" fontId="8" fillId="3" borderId="10"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4" xfId="0" applyFont="1" applyFill="1" applyBorder="1" applyAlignment="1">
      <alignment horizontal="left" vertical="center" wrapText="1"/>
    </xf>
    <xf numFmtId="0" fontId="0" fillId="3" borderId="10" xfId="0" applyFill="1" applyBorder="1" applyAlignment="1">
      <alignment horizontal="left" vertical="center" wrapText="1"/>
    </xf>
    <xf numFmtId="44" fontId="0" fillId="5" borderId="14" xfId="2" applyNumberFormat="1" applyFont="1" applyFill="1" applyBorder="1" applyAlignment="1" applyProtection="1">
      <alignment horizontal="left" vertical="top" wrapText="1"/>
      <protection locked="0"/>
    </xf>
    <xf numFmtId="44" fontId="1" fillId="5" borderId="14" xfId="2" applyNumberFormat="1" applyFill="1" applyBorder="1" applyAlignment="1" applyProtection="1">
      <alignment horizontal="left" vertical="top" wrapText="1"/>
      <protection locked="0"/>
    </xf>
    <xf numFmtId="44" fontId="1" fillId="5" borderId="15" xfId="2" applyNumberFormat="1" applyFill="1" applyBorder="1" applyAlignment="1" applyProtection="1">
      <alignment horizontal="left" vertical="top" wrapText="1"/>
      <protection locked="0"/>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1" fillId="3" borderId="1" xfId="0" applyFont="1" applyFill="1" applyBorder="1" applyAlignment="1">
      <alignment horizontal="right"/>
    </xf>
    <xf numFmtId="0" fontId="11" fillId="3" borderId="2" xfId="0" applyFont="1" applyFill="1" applyBorder="1" applyAlignment="1">
      <alignment horizontal="right"/>
    </xf>
    <xf numFmtId="0" fontId="11" fillId="3" borderId="3" xfId="0" applyFont="1" applyFill="1" applyBorder="1" applyAlignment="1">
      <alignment horizontal="right"/>
    </xf>
    <xf numFmtId="0" fontId="0" fillId="3" borderId="6" xfId="0" applyFill="1" applyBorder="1" applyAlignment="1">
      <alignment horizontal="left" vertical="center" wrapText="1"/>
    </xf>
    <xf numFmtId="0" fontId="0" fillId="3" borderId="4" xfId="0"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4" xfId="0" applyFont="1" applyFill="1" applyBorder="1" applyAlignment="1">
      <alignment horizontal="left" vertical="center" wrapText="1"/>
    </xf>
    <xf numFmtId="44" fontId="6" fillId="5" borderId="1" xfId="2" applyNumberFormat="1" applyFont="1" applyFill="1" applyBorder="1" applyAlignment="1">
      <alignment horizontal="center" vertical="center" wrapText="1"/>
    </xf>
    <xf numFmtId="44" fontId="6" fillId="5" borderId="2" xfId="2" applyNumberFormat="1" applyFont="1" applyFill="1" applyBorder="1" applyAlignment="1">
      <alignment horizontal="center" vertical="center" wrapText="1"/>
    </xf>
    <xf numFmtId="44" fontId="6" fillId="5" borderId="3" xfId="2" applyNumberFormat="1" applyFont="1" applyFill="1" applyBorder="1" applyAlignment="1">
      <alignment horizontal="center" vertical="center" wrapText="1"/>
    </xf>
    <xf numFmtId="0" fontId="12" fillId="4" borderId="1" xfId="0" applyFont="1" applyFill="1" applyBorder="1" applyAlignment="1">
      <alignment vertical="center" wrapText="1"/>
    </xf>
    <xf numFmtId="0" fontId="12" fillId="4" borderId="2" xfId="0" applyFont="1" applyFill="1" applyBorder="1" applyAlignment="1">
      <alignment vertical="center" wrapText="1"/>
    </xf>
    <xf numFmtId="0" fontId="12" fillId="4" borderId="3" xfId="0" applyFont="1" applyFill="1" applyBorder="1" applyAlignment="1">
      <alignmen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4" xfId="0" applyFont="1" applyFill="1" applyBorder="1" applyAlignment="1">
      <alignment horizontal="left" vertical="center" wrapText="1"/>
    </xf>
    <xf numFmtId="0" fontId="0" fillId="3" borderId="7" xfId="0" applyFill="1" applyBorder="1" applyAlignment="1">
      <alignment horizontal="left" vertical="center" wrapText="1"/>
    </xf>
    <xf numFmtId="0" fontId="1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7" fillId="11" borderId="26" xfId="0" applyFont="1" applyFill="1" applyBorder="1" applyAlignment="1">
      <alignment horizontal="center" vertical="center" wrapText="1"/>
    </xf>
    <xf numFmtId="0" fontId="37" fillId="11" borderId="27" xfId="0" applyFont="1" applyFill="1" applyBorder="1" applyAlignment="1">
      <alignment horizontal="center" vertical="center" wrapText="1"/>
    </xf>
    <xf numFmtId="0" fontId="35" fillId="3" borderId="23" xfId="0" applyFont="1" applyFill="1" applyBorder="1" applyAlignment="1">
      <alignment horizontal="center"/>
    </xf>
    <xf numFmtId="0" fontId="35" fillId="3" borderId="19" xfId="0" applyFont="1" applyFill="1" applyBorder="1" applyAlignment="1">
      <alignment horizontal="center"/>
    </xf>
    <xf numFmtId="0" fontId="12" fillId="4" borderId="24" xfId="0" applyFont="1" applyFill="1" applyBorder="1" applyAlignment="1">
      <alignment horizontal="right" vertical="center" wrapText="1"/>
    </xf>
    <xf numFmtId="0" fontId="12" fillId="4" borderId="35" xfId="0" applyFont="1" applyFill="1" applyBorder="1" applyAlignment="1">
      <alignment horizontal="left" vertical="center" wrapText="1"/>
    </xf>
    <xf numFmtId="0" fontId="12" fillId="4" borderId="28" xfId="0" applyFont="1" applyFill="1" applyBorder="1" applyAlignment="1">
      <alignment vertical="center" wrapText="1"/>
    </xf>
    <xf numFmtId="0" fontId="12" fillId="4" borderId="29" xfId="0" applyFont="1" applyFill="1" applyBorder="1" applyAlignment="1">
      <alignment vertical="center" wrapText="1"/>
    </xf>
    <xf numFmtId="0" fontId="12" fillId="4" borderId="30" xfId="0" applyFont="1" applyFill="1" applyBorder="1" applyAlignment="1">
      <alignment vertical="center" wrapText="1"/>
    </xf>
    <xf numFmtId="0" fontId="12" fillId="4" borderId="28"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0" xfId="0" applyFont="1" applyFill="1" applyBorder="1" applyAlignment="1">
      <alignment horizontal="left" vertical="center" wrapText="1"/>
    </xf>
    <xf numFmtId="44" fontId="1" fillId="5" borderId="34" xfId="2" applyNumberFormat="1" applyFill="1" applyBorder="1" applyAlignment="1" applyProtection="1">
      <alignment horizontal="left" vertical="top" wrapText="1"/>
      <protection locked="0"/>
    </xf>
    <xf numFmtId="9" fontId="12" fillId="4" borderId="11" xfId="0" applyNumberFormat="1" applyFont="1" applyFill="1" applyBorder="1" applyAlignment="1">
      <alignment horizontal="left" vertical="center"/>
    </xf>
    <xf numFmtId="0" fontId="12" fillId="4" borderId="9" xfId="0" applyFont="1" applyFill="1" applyBorder="1" applyAlignment="1">
      <alignment horizontal="left" vertical="center"/>
    </xf>
    <xf numFmtId="0" fontId="12" fillId="4" borderId="5" xfId="0" applyFont="1" applyFill="1" applyBorder="1" applyAlignment="1">
      <alignment horizontal="left" vertical="center"/>
    </xf>
    <xf numFmtId="44" fontId="0" fillId="5" borderId="32" xfId="2" applyNumberFormat="1" applyFont="1" applyFill="1" applyBorder="1" applyAlignment="1" applyProtection="1">
      <alignment horizontal="left" vertical="top" wrapText="1"/>
      <protection locked="0"/>
    </xf>
    <xf numFmtId="44" fontId="1" fillId="5" borderId="33" xfId="2" applyNumberFormat="1" applyFill="1" applyBorder="1" applyAlignment="1" applyProtection="1">
      <alignment horizontal="left" vertical="top" wrapText="1"/>
      <protection locked="0"/>
    </xf>
    <xf numFmtId="44" fontId="1" fillId="5" borderId="19" xfId="2" applyNumberFormat="1" applyFill="1" applyBorder="1" applyAlignment="1" applyProtection="1">
      <alignment horizontal="left" vertical="top" wrapText="1"/>
      <protection locked="0"/>
    </xf>
  </cellXfs>
  <cellStyles count="7">
    <cellStyle name="20% - Accent3" xfId="2" builtinId="38"/>
    <cellStyle name="Comma" xfId="3" builtinId="3"/>
    <cellStyle name="Currency" xfId="1" builtinId="4"/>
    <cellStyle name="Hyperlink" xfId="5" builtinId="8"/>
    <cellStyle name="Normal" xfId="0" builtinId="0"/>
    <cellStyle name="Output" xfId="6" builtinId="21"/>
    <cellStyle name="Percent" xfId="4" builtinId="5"/>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Campbell, Ashleigh" id="{3B38FCD2-5CB0-46F5-A56E-8FA8F24683A6}" userId="S::ACampbell@winnipeg.ca::48e0dd46-17cf-42ba-b4c1-109200532b66" providerId="AD"/>
  <person displayName="Todd Chapman" id="{FEAE1A6A-A6B7-4BB5-9FA4-C152831A3AF6}" userId="S::tchapman@diameterservices.com::78dbc63d-9746-4b5a-8896-b3243567b8a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5-09-14T17:47:37.26" personId="{3B38FCD2-5CB0-46F5-A56E-8FA8F24683A6}" id="{C4BEA6C7-4075-4E66-93E1-0E772514A7D5}" done="1">
    <text>Where would ask for pricing of other fees that are not based on install quantities? For example, the fee an installer would charge if a customer no shows for an appointment?</text>
  </threadedComment>
  <threadedComment ref="C6" dT="2025-09-25T17:20:45.73" personId="{FEAE1A6A-A6B7-4BB5-9FA4-C152831A3AF6}" id="{0423620A-CC67-41AB-ADEB-3DCC915B7024}" parentId="{C4BEA6C7-4075-4E66-93E1-0E772514A7D5}">
    <text>Under RF Investigation at the bottom.  This covers revisits when it not the installers mistake</text>
  </threadedComment>
  <threadedComment ref="I70" dT="2025-09-11T19:08:51.91" personId="{FEAE1A6A-A6B7-4BB5-9FA4-C152831A3AF6}" id="{9DC1DFA1-F36D-46B0-BEE0-252EEE2B3F8F}">
    <text>Not in FM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AD0D0-5562-4C63-B823-CF2214EDCAB4}">
  <sheetPr>
    <tabColor theme="1"/>
    <pageSetUpPr fitToPage="1"/>
  </sheetPr>
  <dimension ref="A1:B35"/>
  <sheetViews>
    <sheetView tabSelected="1" zoomScale="110" zoomScaleNormal="110" workbookViewId="0">
      <pane xSplit="1" ySplit="2" topLeftCell="B3" activePane="bottomRight" state="frozen"/>
      <selection pane="topRight" activeCell="B1" sqref="B1"/>
      <selection pane="bottomLeft" activeCell="A3" sqref="A3"/>
      <selection pane="bottomRight" activeCell="A2" sqref="A2"/>
    </sheetView>
  </sheetViews>
  <sheetFormatPr defaultColWidth="9" defaultRowHeight="14.6" x14ac:dyDescent="0.4"/>
  <cols>
    <col min="1" max="1" width="11.07421875" style="55" customWidth="1"/>
    <col min="2" max="2" width="155.53515625" style="57" customWidth="1"/>
    <col min="3" max="3" width="25" style="54" customWidth="1"/>
    <col min="4" max="16384" width="9" style="54"/>
  </cols>
  <sheetData>
    <row r="1" spans="1:2" ht="21.75" customHeight="1" x14ac:dyDescent="0.4">
      <c r="A1" s="144" t="s">
        <v>367</v>
      </c>
      <c r="B1" s="144"/>
    </row>
    <row r="2" spans="1:2" x14ac:dyDescent="0.4">
      <c r="A2" s="94" t="s">
        <v>0</v>
      </c>
      <c r="B2" s="94" t="s">
        <v>1</v>
      </c>
    </row>
    <row r="3" spans="1:2" x14ac:dyDescent="0.4">
      <c r="A3" s="139">
        <v>1</v>
      </c>
      <c r="B3" s="95" t="s">
        <v>2</v>
      </c>
    </row>
    <row r="4" spans="1:2" x14ac:dyDescent="0.4">
      <c r="A4" s="139">
        <v>1.1000000000000001</v>
      </c>
      <c r="B4" s="95" t="s">
        <v>3</v>
      </c>
    </row>
    <row r="5" spans="1:2" ht="16.5" customHeight="1" x14ac:dyDescent="0.4">
      <c r="A5" s="139">
        <v>1.2</v>
      </c>
      <c r="B5" s="140" t="s">
        <v>4</v>
      </c>
    </row>
    <row r="6" spans="1:2" ht="45" customHeight="1" x14ac:dyDescent="0.4">
      <c r="A6" s="139">
        <v>1.3</v>
      </c>
      <c r="B6" s="139" t="s">
        <v>360</v>
      </c>
    </row>
    <row r="7" spans="1:2" ht="30.75" customHeight="1" x14ac:dyDescent="0.4">
      <c r="A7" s="139">
        <v>1.4</v>
      </c>
      <c r="B7" s="141" t="s">
        <v>5</v>
      </c>
    </row>
    <row r="8" spans="1:2" x14ac:dyDescent="0.4">
      <c r="A8" s="139"/>
      <c r="B8" s="139"/>
    </row>
    <row r="9" spans="1:2" ht="19.5" customHeight="1" x14ac:dyDescent="0.4">
      <c r="A9" s="139">
        <v>2</v>
      </c>
      <c r="B9" s="96" t="s">
        <v>6</v>
      </c>
    </row>
    <row r="10" spans="1:2" x14ac:dyDescent="0.4">
      <c r="A10" s="139">
        <v>2.1</v>
      </c>
      <c r="B10" s="139" t="s">
        <v>363</v>
      </c>
    </row>
    <row r="11" spans="1:2" x14ac:dyDescent="0.4">
      <c r="A11" s="139"/>
      <c r="B11" s="139"/>
    </row>
    <row r="12" spans="1:2" x14ac:dyDescent="0.4">
      <c r="A12" s="139">
        <v>3</v>
      </c>
      <c r="B12" s="97" t="s">
        <v>7</v>
      </c>
    </row>
    <row r="13" spans="1:2" ht="18.75" customHeight="1" x14ac:dyDescent="0.4">
      <c r="A13" s="139">
        <v>3.1</v>
      </c>
      <c r="B13" s="139" t="s">
        <v>359</v>
      </c>
    </row>
    <row r="14" spans="1:2" ht="34.5" customHeight="1" x14ac:dyDescent="0.4">
      <c r="A14" s="139">
        <v>3.2</v>
      </c>
      <c r="B14" s="139" t="s">
        <v>361</v>
      </c>
    </row>
    <row r="15" spans="1:2" ht="21.75" customHeight="1" x14ac:dyDescent="0.4">
      <c r="A15" s="139">
        <v>3.3</v>
      </c>
      <c r="B15" s="139" t="s">
        <v>8</v>
      </c>
    </row>
    <row r="16" spans="1:2" ht="22.5" customHeight="1" x14ac:dyDescent="0.4">
      <c r="A16" s="139">
        <v>3.4</v>
      </c>
      <c r="B16" s="139" t="s">
        <v>9</v>
      </c>
    </row>
    <row r="17" spans="1:2" ht="33" customHeight="1" x14ac:dyDescent="0.4">
      <c r="A17" s="139">
        <v>3.5</v>
      </c>
      <c r="B17" s="140" t="s">
        <v>10</v>
      </c>
    </row>
    <row r="18" spans="1:2" ht="35.25" customHeight="1" x14ac:dyDescent="0.4">
      <c r="A18" s="139">
        <v>3.6</v>
      </c>
      <c r="B18" s="139" t="s">
        <v>362</v>
      </c>
    </row>
    <row r="19" spans="1:2" ht="48.75" customHeight="1" x14ac:dyDescent="0.4">
      <c r="A19" s="139">
        <v>3.7</v>
      </c>
      <c r="B19" s="139" t="s">
        <v>364</v>
      </c>
    </row>
    <row r="20" spans="1:2" ht="30.75" customHeight="1" x14ac:dyDescent="0.4">
      <c r="A20" s="139">
        <v>3.8</v>
      </c>
      <c r="B20" s="139" t="s">
        <v>365</v>
      </c>
    </row>
    <row r="21" spans="1:2" ht="63.75" customHeight="1" x14ac:dyDescent="0.4">
      <c r="A21" s="139">
        <v>3.9</v>
      </c>
      <c r="B21" s="139" t="s">
        <v>366</v>
      </c>
    </row>
    <row r="22" spans="1:2" x14ac:dyDescent="0.4">
      <c r="A22" s="139"/>
      <c r="B22" s="139"/>
    </row>
    <row r="23" spans="1:2" x14ac:dyDescent="0.4">
      <c r="A23" s="139">
        <v>4</v>
      </c>
      <c r="B23" s="95" t="s">
        <v>11</v>
      </c>
    </row>
    <row r="24" spans="1:2" x14ac:dyDescent="0.4">
      <c r="A24" s="139">
        <v>4.0999999999999996</v>
      </c>
      <c r="B24" s="139" t="s">
        <v>12</v>
      </c>
    </row>
    <row r="25" spans="1:2" x14ac:dyDescent="0.4">
      <c r="A25" s="139">
        <v>4.2</v>
      </c>
      <c r="B25" s="140" t="s">
        <v>13</v>
      </c>
    </row>
    <row r="26" spans="1:2" x14ac:dyDescent="0.4">
      <c r="A26" s="139">
        <v>4.3</v>
      </c>
      <c r="B26" s="139" t="s">
        <v>14</v>
      </c>
    </row>
    <row r="27" spans="1:2" ht="18.75" customHeight="1" x14ac:dyDescent="0.4">
      <c r="A27" s="139"/>
      <c r="B27" s="139"/>
    </row>
    <row r="28" spans="1:2" ht="18" customHeight="1" x14ac:dyDescent="0.4">
      <c r="A28" s="139">
        <v>5</v>
      </c>
      <c r="B28" s="95" t="s">
        <v>15</v>
      </c>
    </row>
    <row r="29" spans="1:2" ht="18" customHeight="1" x14ac:dyDescent="0.4">
      <c r="A29" s="139">
        <v>5.0999999999999996</v>
      </c>
      <c r="B29" s="140" t="s">
        <v>16</v>
      </c>
    </row>
    <row r="30" spans="1:2" x14ac:dyDescent="0.4">
      <c r="A30" s="139"/>
      <c r="B30" s="139"/>
    </row>
    <row r="31" spans="1:2" x14ac:dyDescent="0.4">
      <c r="A31" s="139">
        <v>6</v>
      </c>
      <c r="B31" s="142" t="s">
        <v>17</v>
      </c>
    </row>
    <row r="32" spans="1:2" ht="28.3" x14ac:dyDescent="0.4">
      <c r="A32" s="139">
        <v>6.1</v>
      </c>
      <c r="B32" s="143" t="s">
        <v>18</v>
      </c>
    </row>
    <row r="33" spans="2:2" x14ac:dyDescent="0.4">
      <c r="B33" s="56"/>
    </row>
    <row r="34" spans="2:2" x14ac:dyDescent="0.4">
      <c r="B34" s="56"/>
    </row>
    <row r="35" spans="2:2" x14ac:dyDescent="0.4">
      <c r="B35" s="93"/>
    </row>
  </sheetData>
  <mergeCells count="1">
    <mergeCell ref="A1:B1"/>
  </mergeCells>
  <pageMargins left="0.23622047244094499" right="0.23622047244094499" top="0.74803149606299202" bottom="0.74803149606299202" header="0.31496062992126" footer="0.31496062992126"/>
  <pageSetup scale="86" fitToHeight="0" orientation="landscape" horizontalDpi="4294967293" verticalDpi="4294967293" r:id="rId1"/>
  <headerFooter>
    <oddHeader>&amp;LCity of Winnipeg
RFP No. 795-2025&amp;CSchedule D
Pricing Form
Instructions&amp;RWater Meter and AMI Radio Transmitter Installation Contractor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pageSetUpPr fitToPage="1"/>
  </sheetPr>
  <dimension ref="A1:L28"/>
  <sheetViews>
    <sheetView topLeftCell="B1" workbookViewId="0">
      <selection activeCell="E4" sqref="E4:I4"/>
    </sheetView>
  </sheetViews>
  <sheetFormatPr defaultColWidth="9.3046875" defaultRowHeight="14.6" x14ac:dyDescent="0.4"/>
  <cols>
    <col min="1" max="1" width="22.4609375" style="1" hidden="1" customWidth="1"/>
    <col min="2" max="2" width="8" style="1" customWidth="1"/>
    <col min="3" max="3" width="14.3046875" style="1" bestFit="1" customWidth="1"/>
    <col min="4" max="4" width="26.3046875" style="1" customWidth="1"/>
    <col min="5" max="5" width="20" style="1" customWidth="1"/>
    <col min="6" max="6" width="17.53515625" style="1" bestFit="1" customWidth="1"/>
    <col min="7" max="7" width="14.3046875" style="1" bestFit="1" customWidth="1"/>
    <col min="8" max="8" width="33.69140625" style="1" customWidth="1"/>
    <col min="9" max="9" width="25.3046875" style="1" customWidth="1"/>
    <col min="10" max="16384" width="9.3046875" style="1"/>
  </cols>
  <sheetData>
    <row r="1" spans="1:12" ht="21" thickBot="1" x14ac:dyDescent="0.45">
      <c r="A1" s="53"/>
      <c r="B1" s="184" t="s">
        <v>19</v>
      </c>
      <c r="C1" s="185"/>
      <c r="D1" s="186"/>
      <c r="E1" s="175" t="s">
        <v>20</v>
      </c>
      <c r="F1" s="176"/>
      <c r="G1" s="176"/>
      <c r="H1" s="176"/>
      <c r="I1" s="177"/>
      <c r="J1" s="58"/>
      <c r="K1" s="58"/>
      <c r="L1" s="58"/>
    </row>
    <row r="2" spans="1:12" ht="21" thickBot="1" x14ac:dyDescent="0.45">
      <c r="A2" s="53"/>
      <c r="B2" s="184" t="s">
        <v>21</v>
      </c>
      <c r="C2" s="185"/>
      <c r="D2" s="186"/>
      <c r="E2" s="178" t="s">
        <v>22</v>
      </c>
      <c r="F2" s="179"/>
      <c r="G2" s="179"/>
      <c r="H2" s="179"/>
      <c r="I2" s="180"/>
    </row>
    <row r="3" spans="1:12" ht="21.75" customHeight="1" thickBot="1" x14ac:dyDescent="0.45">
      <c r="A3" s="53"/>
      <c r="B3" s="184" t="s">
        <v>23</v>
      </c>
      <c r="C3" s="185"/>
      <c r="D3" s="186"/>
      <c r="E3" s="181" t="s">
        <v>368</v>
      </c>
      <c r="F3" s="182"/>
      <c r="G3" s="182"/>
      <c r="H3" s="182"/>
      <c r="I3" s="183"/>
      <c r="L3"/>
    </row>
    <row r="4" spans="1:12" ht="21" thickBot="1" x14ac:dyDescent="0.45">
      <c r="A4" s="53"/>
      <c r="B4" s="175" t="s">
        <v>24</v>
      </c>
      <c r="C4" s="176"/>
      <c r="D4" s="177"/>
      <c r="E4" s="172" t="s">
        <v>25</v>
      </c>
      <c r="F4" s="173"/>
      <c r="G4" s="173"/>
      <c r="H4" s="173"/>
      <c r="I4" s="174"/>
    </row>
    <row r="5" spans="1:12" ht="21" thickBot="1" x14ac:dyDescent="0.45">
      <c r="A5" s="17"/>
      <c r="B5" s="17"/>
      <c r="C5" s="17"/>
      <c r="D5" s="17"/>
      <c r="E5" s="163" t="s">
        <v>26</v>
      </c>
      <c r="F5" s="164"/>
      <c r="G5" s="164"/>
      <c r="H5" s="164"/>
      <c r="I5" s="165"/>
    </row>
    <row r="6" spans="1:12" ht="16.3" thickBot="1" x14ac:dyDescent="0.45">
      <c r="C6" s="11"/>
      <c r="D6" s="11"/>
      <c r="E6" s="29" t="s">
        <v>27</v>
      </c>
      <c r="F6" s="166" t="s">
        <v>28</v>
      </c>
      <c r="G6" s="167"/>
      <c r="H6" s="168"/>
      <c r="I6" s="48" t="s">
        <v>29</v>
      </c>
    </row>
    <row r="7" spans="1:12" ht="24" customHeight="1" thickBot="1" x14ac:dyDescent="0.45">
      <c r="A7" s="4"/>
      <c r="B7" s="4"/>
      <c r="C7" s="12"/>
      <c r="D7" s="13"/>
      <c r="E7" s="60" t="s">
        <v>30</v>
      </c>
      <c r="F7" s="152" t="s">
        <v>31</v>
      </c>
      <c r="G7" s="153"/>
      <c r="H7" s="154"/>
      <c r="I7" s="61">
        <f>+'B1 Installation Services'!O74</f>
        <v>0</v>
      </c>
    </row>
    <row r="8" spans="1:12" ht="24" customHeight="1" thickBot="1" x14ac:dyDescent="0.45">
      <c r="A8" s="4"/>
      <c r="B8" s="4"/>
      <c r="C8" s="12"/>
      <c r="D8" s="13"/>
      <c r="E8" s="155" t="str">
        <f>+"Total "&amp;E5&amp;" (CDN$)"</f>
        <v>Total Initial Capital Costs - B1 (CDN$)</v>
      </c>
      <c r="F8" s="156"/>
      <c r="G8" s="156"/>
      <c r="H8" s="157"/>
      <c r="I8" s="45">
        <f>+SUM(I7:I7)</f>
        <v>0</v>
      </c>
    </row>
    <row r="9" spans="1:12" ht="24" customHeight="1" thickBot="1" x14ac:dyDescent="0.45">
      <c r="A9" s="4"/>
      <c r="B9" s="4"/>
      <c r="C9" s="12"/>
      <c r="D9" s="13"/>
      <c r="E9" s="132"/>
      <c r="F9" s="133"/>
      <c r="G9" s="133"/>
      <c r="H9" s="133"/>
      <c r="I9" s="14"/>
    </row>
    <row r="10" spans="1:12" ht="21.75" customHeight="1" thickBot="1" x14ac:dyDescent="0.45">
      <c r="E10" s="163" t="s">
        <v>32</v>
      </c>
      <c r="F10" s="164"/>
      <c r="G10" s="164"/>
      <c r="H10" s="164"/>
      <c r="I10" s="165"/>
    </row>
    <row r="11" spans="1:12" ht="16.3" thickBot="1" x14ac:dyDescent="0.45">
      <c r="E11" s="29" t="s">
        <v>27</v>
      </c>
      <c r="F11" s="166" t="s">
        <v>28</v>
      </c>
      <c r="G11" s="167"/>
      <c r="H11" s="168"/>
      <c r="I11" s="30" t="s">
        <v>29</v>
      </c>
    </row>
    <row r="12" spans="1:12" ht="24" customHeight="1" thickBot="1" x14ac:dyDescent="0.45">
      <c r="B12" s="64"/>
      <c r="C12" s="64"/>
      <c r="D12" s="64"/>
      <c r="E12" s="62" t="s">
        <v>33</v>
      </c>
      <c r="F12" s="169" t="s">
        <v>34</v>
      </c>
      <c r="G12" s="170"/>
      <c r="H12" s="171"/>
      <c r="I12" s="63">
        <f>'B2 Optional'!J14</f>
        <v>0</v>
      </c>
    </row>
    <row r="13" spans="1:12" ht="24" customHeight="1" thickBot="1" x14ac:dyDescent="0.45">
      <c r="B13" s="64"/>
      <c r="C13" s="64"/>
      <c r="D13" s="64"/>
      <c r="E13" s="155" t="str">
        <f>+E10&amp;" (CDN$)"</f>
        <v>Total Optional B2 (CDN$)</v>
      </c>
      <c r="F13" s="156"/>
      <c r="G13" s="156"/>
      <c r="H13" s="157"/>
      <c r="I13" s="14">
        <f>+SUM(I12:I12)</f>
        <v>0</v>
      </c>
    </row>
    <row r="14" spans="1:12" ht="24" customHeight="1" thickBot="1" x14ac:dyDescent="0.45">
      <c r="B14" s="64"/>
      <c r="C14" s="64"/>
      <c r="D14" s="64"/>
      <c r="E14" s="158" t="s">
        <v>35</v>
      </c>
      <c r="F14" s="159"/>
      <c r="G14" s="159"/>
      <c r="H14" s="160"/>
      <c r="I14" s="14">
        <f>+I13*0.06</f>
        <v>0</v>
      </c>
    </row>
    <row r="15" spans="1:12" ht="24" customHeight="1" thickBot="1" x14ac:dyDescent="0.45">
      <c r="B15" s="64"/>
      <c r="C15" s="64"/>
      <c r="D15" s="64"/>
      <c r="E15" s="155" t="str">
        <f>+E13&amp;" (HST)"</f>
        <v>Total Optional B2 (CDN$) (HST)</v>
      </c>
      <c r="F15" s="156"/>
      <c r="G15" s="156"/>
      <c r="H15" s="157"/>
      <c r="I15" s="14">
        <f>+I14+I13</f>
        <v>0</v>
      </c>
    </row>
    <row r="17" spans="5:9" x14ac:dyDescent="0.4">
      <c r="E17" s="161" t="s">
        <v>36</v>
      </c>
      <c r="F17" s="161"/>
      <c r="G17" s="161"/>
      <c r="H17" s="161"/>
      <c r="I17" s="161"/>
    </row>
    <row r="18" spans="5:9" ht="25.5" customHeight="1" thickBot="1" x14ac:dyDescent="0.45">
      <c r="E18" s="31" t="s">
        <v>37</v>
      </c>
      <c r="F18" s="147"/>
      <c r="G18" s="162"/>
      <c r="H18" s="162"/>
      <c r="I18" s="65"/>
    </row>
    <row r="19" spans="5:9" ht="25.5" customHeight="1" thickBot="1" x14ac:dyDescent="0.45">
      <c r="E19" s="31" t="s">
        <v>38</v>
      </c>
      <c r="F19" s="145"/>
      <c r="G19" s="145"/>
      <c r="H19" s="145"/>
      <c r="I19" s="145"/>
    </row>
    <row r="20" spans="5:9" ht="25.5" customHeight="1" thickBot="1" x14ac:dyDescent="0.45">
      <c r="E20" s="31" t="s">
        <v>39</v>
      </c>
      <c r="F20" s="65"/>
      <c r="G20" s="32" t="s">
        <v>40</v>
      </c>
      <c r="H20" s="146"/>
      <c r="I20" s="145"/>
    </row>
    <row r="21" spans="5:9" ht="25.5" customHeight="1" thickBot="1" x14ac:dyDescent="0.45">
      <c r="E21" s="31" t="s">
        <v>41</v>
      </c>
      <c r="G21" s="147"/>
      <c r="H21" s="147"/>
      <c r="I21" s="147"/>
    </row>
    <row r="22" spans="5:9" ht="27.75" customHeight="1" x14ac:dyDescent="0.4">
      <c r="E22" s="31"/>
      <c r="G22" s="150" t="s">
        <v>42</v>
      </c>
      <c r="H22" s="150"/>
      <c r="I22" s="150"/>
    </row>
    <row r="23" spans="5:9" ht="15" thickBot="1" x14ac:dyDescent="0.45">
      <c r="E23" s="31" t="s">
        <v>43</v>
      </c>
      <c r="F23" s="147"/>
      <c r="G23" s="147"/>
      <c r="H23" s="32" t="s">
        <v>44</v>
      </c>
      <c r="I23" s="66"/>
    </row>
    <row r="24" spans="5:9" x14ac:dyDescent="0.4">
      <c r="E24" s="151" t="s">
        <v>45</v>
      </c>
      <c r="F24" s="151"/>
      <c r="G24" s="151"/>
      <c r="H24" s="151"/>
      <c r="I24" s="151"/>
    </row>
    <row r="25" spans="5:9" x14ac:dyDescent="0.4">
      <c r="E25" s="148" t="s">
        <v>46</v>
      </c>
      <c r="F25" s="148"/>
      <c r="G25" s="148"/>
      <c r="H25" s="148"/>
      <c r="I25" s="148"/>
    </row>
    <row r="26" spans="5:9" x14ac:dyDescent="0.4">
      <c r="E26" s="148" t="s">
        <v>47</v>
      </c>
      <c r="F26" s="148"/>
      <c r="G26" s="148"/>
      <c r="H26" s="148"/>
      <c r="I26" s="148"/>
    </row>
    <row r="27" spans="5:9" x14ac:dyDescent="0.4">
      <c r="E27" s="148" t="s">
        <v>48</v>
      </c>
      <c r="F27" s="148"/>
      <c r="G27" s="148"/>
      <c r="H27" s="148"/>
      <c r="I27" s="148"/>
    </row>
    <row r="28" spans="5:9" x14ac:dyDescent="0.4">
      <c r="E28" s="149" t="s">
        <v>49</v>
      </c>
      <c r="F28" s="149"/>
      <c r="G28" s="149"/>
      <c r="H28" s="149"/>
      <c r="I28" s="149"/>
    </row>
  </sheetData>
  <mergeCells count="30">
    <mergeCell ref="E4:I4"/>
    <mergeCell ref="E5:I5"/>
    <mergeCell ref="F6:H6"/>
    <mergeCell ref="B4:D4"/>
    <mergeCell ref="E1:I1"/>
    <mergeCell ref="E2:I2"/>
    <mergeCell ref="E3:I3"/>
    <mergeCell ref="B1:D1"/>
    <mergeCell ref="B2:D2"/>
    <mergeCell ref="B3:D3"/>
    <mergeCell ref="F7:H7"/>
    <mergeCell ref="E8:H8"/>
    <mergeCell ref="E14:H14"/>
    <mergeCell ref="E17:I17"/>
    <mergeCell ref="F18:H18"/>
    <mergeCell ref="E15:H15"/>
    <mergeCell ref="E10:I10"/>
    <mergeCell ref="F11:H11"/>
    <mergeCell ref="F12:H12"/>
    <mergeCell ref="E13:H13"/>
    <mergeCell ref="F19:I19"/>
    <mergeCell ref="H20:I20"/>
    <mergeCell ref="G21:I21"/>
    <mergeCell ref="E27:I27"/>
    <mergeCell ref="E28:I28"/>
    <mergeCell ref="G22:I22"/>
    <mergeCell ref="F23:G23"/>
    <mergeCell ref="E24:I24"/>
    <mergeCell ref="E25:I25"/>
    <mergeCell ref="E26:I26"/>
  </mergeCells>
  <phoneticPr fontId="21" type="noConversion"/>
  <pageMargins left="0.23622047244094499" right="0.23622047244094499" top="0.74803149606299202" bottom="0.74803149606299202" header="0.31496062992126" footer="0.31496062992126"/>
  <pageSetup scale="84" fitToHeight="0" orientation="landscape" r:id="rId1"/>
  <headerFooter>
    <oddHeader>&amp;LCity of Winnipeg
RFP No. 795-2025&amp;CSchedule D
Pricing Form
Summary&amp;RWater Meter and AMI Radio Transmitter Installation Contractor
Page &amp;P of &amp;N</oddHeader>
  </headerFooter>
  <rowBreaks count="1" manualBreakCount="1">
    <brk id="15" max="8"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79998168889431442"/>
    <pageSetUpPr fitToPage="1"/>
  </sheetPr>
  <dimension ref="A1:P86"/>
  <sheetViews>
    <sheetView zoomScaleNormal="100" workbookViewId="0">
      <selection activeCell="C6" sqref="C6"/>
    </sheetView>
  </sheetViews>
  <sheetFormatPr defaultColWidth="55.4609375" defaultRowHeight="14.6" x14ac:dyDescent="0.4"/>
  <cols>
    <col min="1" max="1" width="12.69140625" style="1" customWidth="1"/>
    <col min="2" max="2" width="17" style="5" customWidth="1"/>
    <col min="3" max="3" width="78.07421875" style="1" customWidth="1"/>
    <col min="4" max="4" width="31" style="1" customWidth="1"/>
    <col min="5" max="5" width="14.84375" style="1" customWidth="1"/>
    <col min="6" max="6" width="17.07421875" style="1" hidden="1" customWidth="1"/>
    <col min="7" max="7" width="14.3046875" style="68" customWidth="1"/>
    <col min="8" max="8" width="14.07421875" style="1" hidden="1" customWidth="1"/>
    <col min="9" max="9" width="17.07421875" style="26" hidden="1" customWidth="1"/>
    <col min="10" max="14" width="22.53515625" style="1" customWidth="1"/>
    <col min="15" max="15" width="31.4609375" style="1" customWidth="1"/>
    <col min="16" max="16" width="21" style="1" customWidth="1"/>
    <col min="17" max="21" width="22" style="1" customWidth="1"/>
    <col min="22" max="22" width="28.69140625" style="1" customWidth="1"/>
    <col min="23" max="16384" width="55.4609375" style="1"/>
  </cols>
  <sheetData>
    <row r="1" spans="1:16" ht="21.75" customHeight="1" thickBot="1" x14ac:dyDescent="0.45">
      <c r="A1" s="184" t="s">
        <v>19</v>
      </c>
      <c r="B1" s="185"/>
      <c r="C1" s="185"/>
      <c r="D1" s="186"/>
      <c r="E1" s="175" t="str">
        <f>+'B Price Form Summary'!E1</f>
        <v>City of Winnipeg</v>
      </c>
      <c r="F1" s="176"/>
      <c r="G1" s="176"/>
      <c r="H1" s="176"/>
      <c r="I1" s="176"/>
      <c r="J1" s="176"/>
      <c r="K1" s="176"/>
      <c r="L1" s="176"/>
      <c r="M1" s="176"/>
      <c r="N1" s="176"/>
      <c r="O1" s="177"/>
      <c r="P1" s="58"/>
    </row>
    <row r="2" spans="1:16" ht="21" thickBot="1" x14ac:dyDescent="0.45">
      <c r="A2" s="184" t="s">
        <v>21</v>
      </c>
      <c r="B2" s="185"/>
      <c r="C2" s="185"/>
      <c r="D2" s="186"/>
      <c r="E2" s="175" t="str">
        <f>+'B Price Form Summary'!E2</f>
        <v>Vendor A</v>
      </c>
      <c r="F2" s="176"/>
      <c r="G2" s="176"/>
      <c r="H2" s="176"/>
      <c r="I2" s="176"/>
      <c r="J2" s="176"/>
      <c r="K2" s="176"/>
      <c r="L2" s="176"/>
      <c r="M2" s="176"/>
      <c r="N2" s="176"/>
      <c r="O2" s="177"/>
    </row>
    <row r="3" spans="1:16" ht="43.5" customHeight="1" thickBot="1" x14ac:dyDescent="0.45">
      <c r="A3" s="184" t="s">
        <v>23</v>
      </c>
      <c r="B3" s="185"/>
      <c r="C3" s="185"/>
      <c r="D3" s="185"/>
      <c r="E3" s="175" t="str">
        <f>+'B Price Form Summary'!E3</f>
        <v>795-2025_RFP - Water Meter Renewal and AMS Project</v>
      </c>
      <c r="F3" s="176"/>
      <c r="G3" s="176"/>
      <c r="H3" s="176"/>
      <c r="I3" s="176"/>
      <c r="J3" s="176"/>
      <c r="K3" s="176"/>
      <c r="L3" s="176"/>
      <c r="M3" s="176"/>
      <c r="N3" s="176"/>
      <c r="O3" s="177"/>
    </row>
    <row r="4" spans="1:16" ht="21.75" customHeight="1" thickBot="1" x14ac:dyDescent="0.45">
      <c r="A4" s="221" t="str">
        <f>+'B Price Form Summary'!F7</f>
        <v>B1 - Installation Services</v>
      </c>
      <c r="B4" s="222"/>
      <c r="C4" s="222"/>
      <c r="D4" s="222"/>
      <c r="E4" s="222"/>
      <c r="F4" s="222"/>
      <c r="G4" s="222"/>
      <c r="H4" s="222"/>
      <c r="I4" s="222"/>
      <c r="J4" s="222"/>
      <c r="K4" s="222"/>
      <c r="L4" s="222"/>
      <c r="M4" s="222"/>
      <c r="N4" s="222"/>
      <c r="O4" s="223"/>
    </row>
    <row r="5" spans="1:16" ht="34.5" customHeight="1" thickBot="1" x14ac:dyDescent="0.45">
      <c r="A5" s="218" t="s">
        <v>50</v>
      </c>
      <c r="B5" s="219"/>
      <c r="C5" s="219"/>
      <c r="D5" s="219"/>
      <c r="E5" s="219"/>
      <c r="F5" s="219"/>
      <c r="G5" s="219"/>
      <c r="H5" s="219"/>
      <c r="I5" s="219"/>
      <c r="J5" s="219"/>
      <c r="K5" s="219"/>
      <c r="L5" s="219"/>
      <c r="M5" s="219"/>
      <c r="N5" s="219"/>
      <c r="O5" s="220"/>
    </row>
    <row r="6" spans="1:16" ht="60.75" customHeight="1" thickBot="1" x14ac:dyDescent="0.45">
      <c r="A6" s="39" t="s">
        <v>51</v>
      </c>
      <c r="B6" s="38" t="s">
        <v>52</v>
      </c>
      <c r="C6" s="137" t="s">
        <v>53</v>
      </c>
      <c r="D6" s="3" t="s">
        <v>54</v>
      </c>
      <c r="E6" s="3" t="s">
        <v>55</v>
      </c>
      <c r="F6" s="3" t="s">
        <v>56</v>
      </c>
      <c r="G6" s="34" t="s">
        <v>57</v>
      </c>
      <c r="H6" s="3" t="s">
        <v>58</v>
      </c>
      <c r="I6" s="25" t="s">
        <v>59</v>
      </c>
      <c r="J6" s="34">
        <v>2026</v>
      </c>
      <c r="K6" s="34">
        <v>2027</v>
      </c>
      <c r="L6" s="34">
        <v>2028</v>
      </c>
      <c r="M6" s="34">
        <v>2029</v>
      </c>
      <c r="N6" s="34">
        <v>2030</v>
      </c>
      <c r="O6" s="16" t="s">
        <v>60</v>
      </c>
    </row>
    <row r="7" spans="1:16" ht="36.75" customHeight="1" x14ac:dyDescent="0.4">
      <c r="A7" s="49" t="s">
        <v>61</v>
      </c>
      <c r="B7" s="42" t="s">
        <v>62</v>
      </c>
      <c r="C7" s="40" t="s">
        <v>63</v>
      </c>
      <c r="D7" s="20" t="s">
        <v>64</v>
      </c>
      <c r="E7" s="18" t="s">
        <v>65</v>
      </c>
      <c r="F7" s="51"/>
      <c r="G7" s="67" t="s">
        <v>66</v>
      </c>
      <c r="H7" s="21"/>
      <c r="I7" s="37">
        <v>1</v>
      </c>
      <c r="J7" s="46"/>
      <c r="K7" s="20"/>
      <c r="L7" s="20"/>
      <c r="M7" s="20"/>
      <c r="N7" s="20"/>
      <c r="O7" s="2">
        <f>+J7*I7</f>
        <v>0</v>
      </c>
    </row>
    <row r="8" spans="1:16" ht="36.75" customHeight="1" thickBot="1" x14ac:dyDescent="0.45">
      <c r="A8" s="49" t="s">
        <v>67</v>
      </c>
      <c r="B8" s="131" t="s">
        <v>62</v>
      </c>
      <c r="C8" s="134" t="s">
        <v>68</v>
      </c>
      <c r="D8" s="20" t="s">
        <v>64</v>
      </c>
      <c r="E8" s="18" t="s">
        <v>65</v>
      </c>
      <c r="F8" s="51"/>
      <c r="G8" s="67" t="s">
        <v>66</v>
      </c>
      <c r="H8" s="21"/>
      <c r="I8" s="37"/>
      <c r="J8" s="46"/>
      <c r="K8" s="20"/>
      <c r="L8" s="20"/>
      <c r="M8" s="20"/>
      <c r="N8" s="20"/>
      <c r="O8" s="2">
        <f>SUM(J8:N8)</f>
        <v>0</v>
      </c>
    </row>
    <row r="9" spans="1:16" ht="36.75" customHeight="1" thickBot="1" x14ac:dyDescent="0.45">
      <c r="A9" s="49" t="s">
        <v>67</v>
      </c>
      <c r="B9" s="131" t="s">
        <v>62</v>
      </c>
      <c r="C9" s="134" t="s">
        <v>69</v>
      </c>
      <c r="D9" s="20" t="s">
        <v>64</v>
      </c>
      <c r="E9" s="18" t="s">
        <v>65</v>
      </c>
      <c r="F9" s="51"/>
      <c r="G9" s="67" t="s">
        <v>66</v>
      </c>
      <c r="H9" s="21"/>
      <c r="I9" s="37"/>
      <c r="J9" s="20"/>
      <c r="K9" s="46"/>
      <c r="L9" s="20"/>
      <c r="M9" s="20"/>
      <c r="N9" s="20"/>
      <c r="O9" s="2">
        <f t="shared" ref="O9:O12" si="0">SUM(J9:N9)</f>
        <v>0</v>
      </c>
    </row>
    <row r="10" spans="1:16" ht="36.75" customHeight="1" thickBot="1" x14ac:dyDescent="0.45">
      <c r="A10" s="49" t="s">
        <v>67</v>
      </c>
      <c r="B10" s="131" t="s">
        <v>62</v>
      </c>
      <c r="C10" s="134" t="s">
        <v>70</v>
      </c>
      <c r="D10" s="20" t="s">
        <v>64</v>
      </c>
      <c r="E10" s="18" t="s">
        <v>65</v>
      </c>
      <c r="F10" s="51"/>
      <c r="G10" s="67" t="s">
        <v>66</v>
      </c>
      <c r="H10" s="21"/>
      <c r="I10" s="37"/>
      <c r="J10" s="20"/>
      <c r="K10" s="20"/>
      <c r="L10" s="46"/>
      <c r="M10" s="20"/>
      <c r="N10" s="20"/>
      <c r="O10" s="2">
        <f t="shared" si="0"/>
        <v>0</v>
      </c>
    </row>
    <row r="11" spans="1:16" ht="36.75" customHeight="1" thickBot="1" x14ac:dyDescent="0.45">
      <c r="A11" s="49" t="s">
        <v>71</v>
      </c>
      <c r="B11" s="131" t="s">
        <v>62</v>
      </c>
      <c r="C11" s="134" t="s">
        <v>72</v>
      </c>
      <c r="D11" s="20" t="s">
        <v>64</v>
      </c>
      <c r="E11" s="18" t="s">
        <v>65</v>
      </c>
      <c r="F11" s="51"/>
      <c r="G11" s="67" t="s">
        <v>66</v>
      </c>
      <c r="H11" s="21"/>
      <c r="I11" s="37"/>
      <c r="J11" s="20"/>
      <c r="K11" s="20"/>
      <c r="L11" s="20"/>
      <c r="M11" s="46"/>
      <c r="N11" s="20"/>
      <c r="O11" s="2">
        <f t="shared" si="0"/>
        <v>0</v>
      </c>
    </row>
    <row r="12" spans="1:16" ht="36.75" customHeight="1" x14ac:dyDescent="0.4">
      <c r="A12" s="49" t="s">
        <v>73</v>
      </c>
      <c r="B12" s="131" t="s">
        <v>62</v>
      </c>
      <c r="C12" s="134" t="s">
        <v>74</v>
      </c>
      <c r="D12" s="20" t="s">
        <v>64</v>
      </c>
      <c r="E12" s="18" t="s">
        <v>65</v>
      </c>
      <c r="F12" s="51"/>
      <c r="G12" s="67" t="s">
        <v>66</v>
      </c>
      <c r="H12" s="21"/>
      <c r="I12" s="37"/>
      <c r="J12" s="20"/>
      <c r="K12" s="20"/>
      <c r="L12" s="20"/>
      <c r="M12" s="20"/>
      <c r="N12" s="46"/>
      <c r="O12" s="2">
        <f t="shared" si="0"/>
        <v>0</v>
      </c>
    </row>
    <row r="13" spans="1:16" ht="36.75" customHeight="1" x14ac:dyDescent="0.4">
      <c r="A13" s="49" t="s">
        <v>75</v>
      </c>
      <c r="B13" s="215" t="s">
        <v>76</v>
      </c>
      <c r="C13" s="200" t="s">
        <v>77</v>
      </c>
      <c r="D13" s="36" t="s">
        <v>78</v>
      </c>
      <c r="E13" s="18" t="s">
        <v>79</v>
      </c>
      <c r="F13" s="47"/>
      <c r="G13" s="67" t="s">
        <v>66</v>
      </c>
      <c r="H13" s="21"/>
      <c r="I13" s="69">
        <f>'B1A - Install Qty by Year'!I6</f>
        <v>211352</v>
      </c>
      <c r="J13" s="46"/>
      <c r="K13" s="46"/>
      <c r="L13" s="46"/>
      <c r="M13" s="46"/>
      <c r="N13" s="46"/>
      <c r="O13" s="2">
        <f>(J13*'B1A - Install Qty by Year'!D6)+(K13*'B1A - Install Qty by Year'!E6)+(L13*'B1A - Install Qty by Year'!F6)+(M13*'B1A - Install Qty by Year'!G6)+(N13*'B1A - Install Qty by Year'!H6)</f>
        <v>0</v>
      </c>
    </row>
    <row r="14" spans="1:16" ht="36.75" customHeight="1" x14ac:dyDescent="0.4">
      <c r="A14" s="49" t="s">
        <v>80</v>
      </c>
      <c r="B14" s="216"/>
      <c r="C14" s="201"/>
      <c r="D14" s="36" t="s">
        <v>81</v>
      </c>
      <c r="E14" s="18" t="s">
        <v>79</v>
      </c>
      <c r="F14" s="47"/>
      <c r="G14" s="67" t="s">
        <v>66</v>
      </c>
      <c r="H14" s="21"/>
      <c r="I14" s="69">
        <f>'B1A - Install Qty by Year'!I7</f>
        <v>1000</v>
      </c>
      <c r="J14" s="46"/>
      <c r="K14" s="46"/>
      <c r="L14" s="46"/>
      <c r="M14" s="46"/>
      <c r="N14" s="46"/>
      <c r="O14" s="2">
        <f>(J14*'B1A - Install Qty by Year'!D7)+(K14*'B1A - Install Qty by Year'!E7)+(L14*'B1A - Install Qty by Year'!F7)+(M14*'B1A - Install Qty by Year'!G7)+(N14*'B1A - Install Qty by Year'!H7)</f>
        <v>0</v>
      </c>
    </row>
    <row r="15" spans="1:16" ht="36.75" customHeight="1" x14ac:dyDescent="0.4">
      <c r="A15" s="49" t="s">
        <v>82</v>
      </c>
      <c r="B15" s="216"/>
      <c r="C15" s="201"/>
      <c r="D15" s="36" t="s">
        <v>83</v>
      </c>
      <c r="E15" s="18" t="s">
        <v>79</v>
      </c>
      <c r="F15" s="47"/>
      <c r="G15" s="67" t="s">
        <v>66</v>
      </c>
      <c r="H15" s="21"/>
      <c r="I15" s="69">
        <f>'B1A - Install Qty by Year'!I8</f>
        <v>4046</v>
      </c>
      <c r="J15" s="46"/>
      <c r="K15" s="46"/>
      <c r="L15" s="46"/>
      <c r="M15" s="46"/>
      <c r="N15" s="46"/>
      <c r="O15" s="2">
        <f>(J15*'B1A - Install Qty by Year'!D8)+(K15*'B1A - Install Qty by Year'!E8)+(L15*'B1A - Install Qty by Year'!F8)+(M15*'B1A - Install Qty by Year'!G8)+(N15*'B1A - Install Qty by Year'!H8)</f>
        <v>0</v>
      </c>
    </row>
    <row r="16" spans="1:16" ht="36.75" customHeight="1" x14ac:dyDescent="0.4">
      <c r="A16" s="49" t="s">
        <v>84</v>
      </c>
      <c r="B16" s="216"/>
      <c r="C16" s="202"/>
      <c r="D16" s="10" t="s">
        <v>85</v>
      </c>
      <c r="E16" s="18" t="s">
        <v>79</v>
      </c>
      <c r="F16" s="47"/>
      <c r="G16" s="67" t="s">
        <v>66</v>
      </c>
      <c r="H16" s="21"/>
      <c r="I16" s="69">
        <f>'B1A - Install Qty by Year'!I9</f>
        <v>3694</v>
      </c>
      <c r="J16" s="46"/>
      <c r="K16" s="46"/>
      <c r="L16" s="46"/>
      <c r="M16" s="46"/>
      <c r="N16" s="46"/>
      <c r="O16" s="2">
        <f>(J16*'B1A - Install Qty by Year'!D9)+(K16*'B1A - Install Qty by Year'!E9)+(L16*'B1A - Install Qty by Year'!F9)+(M16*'B1A - Install Qty by Year'!G9)+(N16*'B1A - Install Qty by Year'!H9)</f>
        <v>0</v>
      </c>
    </row>
    <row r="17" spans="1:16" ht="58.5" customHeight="1" x14ac:dyDescent="0.4">
      <c r="A17" s="49" t="s">
        <v>86</v>
      </c>
      <c r="B17" s="215" t="s">
        <v>76</v>
      </c>
      <c r="C17" s="200" t="s">
        <v>87</v>
      </c>
      <c r="D17" s="10" t="s">
        <v>88</v>
      </c>
      <c r="E17" s="18" t="s">
        <v>79</v>
      </c>
      <c r="F17" s="47"/>
      <c r="G17" s="67" t="s">
        <v>66</v>
      </c>
      <c r="H17" s="21"/>
      <c r="I17" s="69">
        <f>'B1A - Install Qty by Year'!I10</f>
        <v>1795</v>
      </c>
      <c r="J17" s="46"/>
      <c r="K17" s="46"/>
      <c r="L17" s="46"/>
      <c r="M17" s="46"/>
      <c r="N17" s="46"/>
      <c r="O17" s="2">
        <f>(J17*'B1A - Install Qty by Year'!D10)+(K17*'B1A - Install Qty by Year'!E10)+(L17*'B1A - Install Qty by Year'!F10)+(M17*'B1A - Install Qty by Year'!G10)+(N17*'B1A - Install Qty by Year'!H10)</f>
        <v>0</v>
      </c>
    </row>
    <row r="18" spans="1:16" ht="58.5" customHeight="1" x14ac:dyDescent="0.4">
      <c r="A18" s="49" t="s">
        <v>89</v>
      </c>
      <c r="B18" s="217"/>
      <c r="C18" s="202"/>
      <c r="D18" s="10" t="s">
        <v>90</v>
      </c>
      <c r="E18" s="18" t="s">
        <v>79</v>
      </c>
      <c r="F18" s="47"/>
      <c r="G18" s="67" t="s">
        <v>66</v>
      </c>
      <c r="H18" s="21"/>
      <c r="I18" s="69">
        <f>'B1A - Install Qty by Year'!I11</f>
        <v>1425</v>
      </c>
      <c r="J18" s="46"/>
      <c r="K18" s="46"/>
      <c r="L18" s="46"/>
      <c r="M18" s="46"/>
      <c r="N18" s="46"/>
      <c r="O18" s="2">
        <f>(J18*'B1A - Install Qty by Year'!D11)+(K18*'B1A - Install Qty by Year'!E11)+(L18*'B1A - Install Qty by Year'!F11)+(M18*'B1A - Install Qty by Year'!G11)+(N18*'B1A - Install Qty by Year'!H11)</f>
        <v>0</v>
      </c>
    </row>
    <row r="19" spans="1:16" ht="36.75" customHeight="1" x14ac:dyDescent="0.4">
      <c r="A19" s="49" t="s">
        <v>91</v>
      </c>
      <c r="B19" s="215" t="s">
        <v>76</v>
      </c>
      <c r="C19" s="200" t="s">
        <v>92</v>
      </c>
      <c r="D19" s="10" t="s">
        <v>93</v>
      </c>
      <c r="E19" s="18" t="s">
        <v>79</v>
      </c>
      <c r="F19" s="47"/>
      <c r="G19" s="67" t="s">
        <v>66</v>
      </c>
      <c r="H19" s="21"/>
      <c r="I19" s="69">
        <f>'B1A - Install Qty by Year'!I12</f>
        <v>177</v>
      </c>
      <c r="J19" s="46"/>
      <c r="K19" s="46"/>
      <c r="L19" s="46"/>
      <c r="M19" s="46"/>
      <c r="N19" s="46"/>
      <c r="O19" s="2">
        <f>(J19*'B1A - Install Qty by Year'!D12)+(K19*'B1A - Install Qty by Year'!E12)+(L19*'B1A - Install Qty by Year'!F12)+(M19*'B1A - Install Qty by Year'!G12)+(N19*'B1A - Install Qty by Year'!H12)</f>
        <v>0</v>
      </c>
    </row>
    <row r="20" spans="1:16" ht="36.75" customHeight="1" x14ac:dyDescent="0.4">
      <c r="A20" s="49" t="s">
        <v>94</v>
      </c>
      <c r="B20" s="216"/>
      <c r="C20" s="201"/>
      <c r="D20" s="10" t="s">
        <v>95</v>
      </c>
      <c r="E20" s="18" t="s">
        <v>79</v>
      </c>
      <c r="F20" s="47"/>
      <c r="G20" s="67" t="s">
        <v>66</v>
      </c>
      <c r="H20" s="21"/>
      <c r="I20" s="69">
        <f>'B1A - Install Qty by Year'!I13</f>
        <v>63</v>
      </c>
      <c r="J20" s="46"/>
      <c r="K20" s="46"/>
      <c r="L20" s="46"/>
      <c r="M20" s="46"/>
      <c r="N20" s="46"/>
      <c r="O20" s="2">
        <f>(J20*'B1A - Install Qty by Year'!D13)+(K20*'B1A - Install Qty by Year'!E13)+(L20*'B1A - Install Qty by Year'!F13)+(M20*'B1A - Install Qty by Year'!G13)+(N20*'B1A - Install Qty by Year'!H13)</f>
        <v>0</v>
      </c>
    </row>
    <row r="21" spans="1:16" ht="36.75" customHeight="1" x14ac:dyDescent="0.4">
      <c r="A21" s="49" t="s">
        <v>96</v>
      </c>
      <c r="B21" s="216"/>
      <c r="C21" s="201"/>
      <c r="D21" s="10" t="s">
        <v>97</v>
      </c>
      <c r="E21" s="18" t="s">
        <v>79</v>
      </c>
      <c r="F21" s="47"/>
      <c r="G21" s="67" t="s">
        <v>66</v>
      </c>
      <c r="H21" s="21"/>
      <c r="I21" s="69">
        <f>'B1A - Install Qty by Year'!I14</f>
        <v>23</v>
      </c>
      <c r="J21" s="46"/>
      <c r="K21" s="46"/>
      <c r="L21" s="46"/>
      <c r="M21" s="46"/>
      <c r="N21" s="46"/>
      <c r="O21" s="2">
        <f>(J21*'B1A - Install Qty by Year'!D14)+(K21*'B1A - Install Qty by Year'!E14)+(L21*'B1A - Install Qty by Year'!F14)+(M21*'B1A - Install Qty by Year'!G14)+(N21*'B1A - Install Qty by Year'!H14)</f>
        <v>0</v>
      </c>
    </row>
    <row r="22" spans="1:16" ht="36.75" customHeight="1" x14ac:dyDescent="0.4">
      <c r="A22" s="49" t="s">
        <v>98</v>
      </c>
      <c r="B22" s="216"/>
      <c r="C22" s="201"/>
      <c r="D22" s="10" t="s">
        <v>99</v>
      </c>
      <c r="E22" s="18" t="s">
        <v>79</v>
      </c>
      <c r="F22" s="47"/>
      <c r="G22" s="67" t="s">
        <v>66</v>
      </c>
      <c r="H22" s="21"/>
      <c r="I22" s="69">
        <f>'B1A - Install Qty by Year'!I15</f>
        <v>4</v>
      </c>
      <c r="J22" s="46"/>
      <c r="K22" s="46"/>
      <c r="L22" s="46"/>
      <c r="M22" s="46"/>
      <c r="N22" s="46"/>
      <c r="O22" s="2">
        <f>(J22*'B1A - Install Qty by Year'!D15)+(K22*'B1A - Install Qty by Year'!E15)+(L22*'B1A - Install Qty by Year'!F15)+(M22*'B1A - Install Qty by Year'!G15)+(N22*'B1A - Install Qty by Year'!H15)</f>
        <v>0</v>
      </c>
    </row>
    <row r="23" spans="1:16" ht="36.75" customHeight="1" x14ac:dyDescent="0.4">
      <c r="A23" s="49" t="s">
        <v>100</v>
      </c>
      <c r="B23" s="217"/>
      <c r="C23" s="202"/>
      <c r="D23" s="10" t="s">
        <v>101</v>
      </c>
      <c r="E23" s="18" t="s">
        <v>79</v>
      </c>
      <c r="F23" s="47"/>
      <c r="G23" s="67" t="s">
        <v>66</v>
      </c>
      <c r="H23" s="21"/>
      <c r="I23" s="69">
        <f>'B1A - Install Qty by Year'!I16</f>
        <v>1</v>
      </c>
      <c r="J23" s="46"/>
      <c r="K23" s="46"/>
      <c r="L23" s="46"/>
      <c r="M23" s="46"/>
      <c r="N23" s="46"/>
      <c r="O23" s="2">
        <f>(J23*'B1A - Install Qty by Year'!D16)+(K23*'B1A - Install Qty by Year'!E16)+(L23*'B1A - Install Qty by Year'!F16)+(M23*'B1A - Install Qty by Year'!G16)+(N23*'B1A - Install Qty by Year'!H16)</f>
        <v>0</v>
      </c>
    </row>
    <row r="24" spans="1:16" ht="36.75" customHeight="1" x14ac:dyDescent="0.4">
      <c r="A24" s="49" t="s">
        <v>102</v>
      </c>
      <c r="B24" s="42" t="s">
        <v>76</v>
      </c>
      <c r="C24" s="200" t="s">
        <v>103</v>
      </c>
      <c r="D24" s="22" t="s">
        <v>104</v>
      </c>
      <c r="E24" s="18" t="s">
        <v>79</v>
      </c>
      <c r="F24" s="47"/>
      <c r="G24" s="67" t="s">
        <v>66</v>
      </c>
      <c r="H24" s="21"/>
      <c r="I24" s="69">
        <f>'B1A - Install Qty by Year'!I17</f>
        <v>23</v>
      </c>
      <c r="J24" s="46"/>
      <c r="K24" s="46"/>
      <c r="L24" s="46"/>
      <c r="M24" s="46"/>
      <c r="N24" s="46"/>
      <c r="O24" s="2">
        <f>(J24*'B1A - Install Qty by Year'!D17)+(K24*'B1A - Install Qty by Year'!E17)+(L24*'B1A - Install Qty by Year'!F17)+(M24*'B1A - Install Qty by Year'!G17)+(N24*'B1A - Install Qty by Year'!H17)</f>
        <v>0</v>
      </c>
    </row>
    <row r="25" spans="1:16" ht="36.75" customHeight="1" x14ac:dyDescent="0.4">
      <c r="A25" s="49" t="s">
        <v>105</v>
      </c>
      <c r="B25" s="42" t="s">
        <v>76</v>
      </c>
      <c r="C25" s="201"/>
      <c r="D25" s="10" t="s">
        <v>106</v>
      </c>
      <c r="E25" s="18" t="s">
        <v>79</v>
      </c>
      <c r="F25" s="47"/>
      <c r="G25" s="67" t="s">
        <v>66</v>
      </c>
      <c r="H25" s="21"/>
      <c r="I25" s="69">
        <f>'B1A - Install Qty by Year'!I18</f>
        <v>18</v>
      </c>
      <c r="J25" s="46"/>
      <c r="K25" s="46"/>
      <c r="L25" s="46"/>
      <c r="M25" s="46"/>
      <c r="N25" s="46"/>
      <c r="O25" s="2">
        <f>(J25*'B1A - Install Qty by Year'!D18)+(K25*'B1A - Install Qty by Year'!E18)+(L25*'B1A - Install Qty by Year'!F18)+(M25*'B1A - Install Qty by Year'!G18)+(N25*'B1A - Install Qty by Year'!H18)</f>
        <v>0</v>
      </c>
    </row>
    <row r="26" spans="1:16" ht="36.75" customHeight="1" x14ac:dyDescent="0.4">
      <c r="A26" s="49" t="s">
        <v>107</v>
      </c>
      <c r="B26" s="42" t="s">
        <v>76</v>
      </c>
      <c r="C26" s="202"/>
      <c r="D26" s="10" t="s">
        <v>108</v>
      </c>
      <c r="E26" s="18" t="s">
        <v>79</v>
      </c>
      <c r="F26" s="47"/>
      <c r="G26" s="67" t="s">
        <v>66</v>
      </c>
      <c r="H26" s="21"/>
      <c r="I26" s="69">
        <f>'B1A - Install Qty by Year'!I19</f>
        <v>41</v>
      </c>
      <c r="J26" s="46"/>
      <c r="K26" s="46"/>
      <c r="L26" s="46"/>
      <c r="M26" s="46"/>
      <c r="N26" s="46"/>
      <c r="O26" s="2">
        <f>(J26*'B1A - Install Qty by Year'!D19)+(K26*'B1A - Install Qty by Year'!E19)+(L26*'B1A - Install Qty by Year'!F19)+(M26*'B1A - Install Qty by Year'!G19)+(N26*'B1A - Install Qty by Year'!H19)</f>
        <v>0</v>
      </c>
    </row>
    <row r="27" spans="1:16" ht="52.5" customHeight="1" x14ac:dyDescent="0.4">
      <c r="A27" s="49" t="s">
        <v>109</v>
      </c>
      <c r="B27" s="42" t="s">
        <v>76</v>
      </c>
      <c r="C27" s="43" t="s">
        <v>110</v>
      </c>
      <c r="D27" s="22" t="s">
        <v>104</v>
      </c>
      <c r="E27" s="18" t="s">
        <v>79</v>
      </c>
      <c r="F27" s="47"/>
      <c r="G27" s="67" t="s">
        <v>66</v>
      </c>
      <c r="H27" s="21">
        <v>0.05</v>
      </c>
      <c r="I27" s="69">
        <f>'B1A - Install Qty by Year'!I20</f>
        <v>11006</v>
      </c>
      <c r="J27" s="46"/>
      <c r="K27" s="46"/>
      <c r="L27" s="46"/>
      <c r="M27" s="46"/>
      <c r="N27" s="46"/>
      <c r="O27" s="2">
        <f>(J27*'B1A - Install Qty by Year'!D20)+(K27*'B1A - Install Qty by Year'!E20)+(L27*'B1A - Install Qty by Year'!F20)+(M27*'B1A - Install Qty by Year'!G20)+(N27*'B1A - Install Qty by Year'!H20)</f>
        <v>0</v>
      </c>
      <c r="P27" s="90">
        <v>0</v>
      </c>
    </row>
    <row r="28" spans="1:16" ht="52.5" customHeight="1" x14ac:dyDescent="0.4">
      <c r="A28" s="49" t="s">
        <v>111</v>
      </c>
      <c r="B28" s="42" t="s">
        <v>76</v>
      </c>
      <c r="C28" s="43" t="s">
        <v>112</v>
      </c>
      <c r="D28" s="10" t="s">
        <v>106</v>
      </c>
      <c r="E28" s="18" t="s">
        <v>79</v>
      </c>
      <c r="F28" s="47"/>
      <c r="G28" s="67" t="s">
        <v>66</v>
      </c>
      <c r="H28" s="21">
        <v>0.25</v>
      </c>
      <c r="I28" s="69">
        <f>'B1A - Install Qty by Year'!I21</f>
        <v>810</v>
      </c>
      <c r="J28" s="46"/>
      <c r="K28" s="46"/>
      <c r="L28" s="46"/>
      <c r="M28" s="46"/>
      <c r="N28" s="46"/>
      <c r="O28" s="2">
        <f>(J28*'B1A - Install Qty by Year'!D21)+(K28*'B1A - Install Qty by Year'!E21)+(L28*'B1A - Install Qty by Year'!F21)+(M28*'B1A - Install Qty by Year'!G21)+(N28*'B1A - Install Qty by Year'!H21)</f>
        <v>0</v>
      </c>
      <c r="P28" s="90">
        <v>1</v>
      </c>
    </row>
    <row r="29" spans="1:16" ht="52.5" customHeight="1" x14ac:dyDescent="0.4">
      <c r="A29" s="49" t="s">
        <v>113</v>
      </c>
      <c r="B29" s="42" t="s">
        <v>76</v>
      </c>
      <c r="C29" s="43" t="s">
        <v>114</v>
      </c>
      <c r="D29" s="10" t="s">
        <v>108</v>
      </c>
      <c r="E29" s="18" t="s">
        <v>79</v>
      </c>
      <c r="F29" s="47"/>
      <c r="G29" s="67" t="s">
        <v>66</v>
      </c>
      <c r="H29" s="21">
        <v>0.25</v>
      </c>
      <c r="I29" s="69">
        <f>'B1A - Install Qty by Year'!I22</f>
        <v>78</v>
      </c>
      <c r="J29" s="46"/>
      <c r="K29" s="46"/>
      <c r="L29" s="46"/>
      <c r="M29" s="46"/>
      <c r="N29" s="46"/>
      <c r="O29" s="2">
        <f>(J29*'B1A - Install Qty by Year'!D22)+(K29*'B1A - Install Qty by Year'!E22)+(L29*'B1A - Install Qty by Year'!F22)+(M29*'B1A - Install Qty by Year'!G22)+(N29*'B1A - Install Qty by Year'!H22)</f>
        <v>0</v>
      </c>
    </row>
    <row r="30" spans="1:16" ht="102" x14ac:dyDescent="0.4">
      <c r="A30" s="49" t="s">
        <v>115</v>
      </c>
      <c r="B30" s="42" t="s">
        <v>76</v>
      </c>
      <c r="C30" s="59" t="s">
        <v>116</v>
      </c>
      <c r="D30" s="10" t="s">
        <v>106</v>
      </c>
      <c r="E30" s="18" t="s">
        <v>79</v>
      </c>
      <c r="F30" s="47"/>
      <c r="G30" s="67" t="s">
        <v>66</v>
      </c>
      <c r="H30" s="21"/>
      <c r="I30" s="69">
        <f>'B1A - Install Qty by Year'!I23</f>
        <v>11</v>
      </c>
      <c r="J30" s="46"/>
      <c r="K30" s="46"/>
      <c r="L30" s="46"/>
      <c r="M30" s="46"/>
      <c r="N30" s="46"/>
      <c r="O30" s="2">
        <f>(J30*'B1A - Install Qty by Year'!D23)+(K30*'B1A - Install Qty by Year'!E23)+(L30*'B1A - Install Qty by Year'!F23)+(M30*'B1A - Install Qty by Year'!G23)+(N30*'B1A - Install Qty by Year'!H23)</f>
        <v>0</v>
      </c>
    </row>
    <row r="31" spans="1:16" ht="72.900000000000006" x14ac:dyDescent="0.4">
      <c r="A31" s="49" t="s">
        <v>117</v>
      </c>
      <c r="B31" s="42" t="s">
        <v>76</v>
      </c>
      <c r="C31" s="59" t="s">
        <v>118</v>
      </c>
      <c r="D31" s="10" t="s">
        <v>108</v>
      </c>
      <c r="E31" s="18" t="s">
        <v>79</v>
      </c>
      <c r="F31" s="27">
        <f>SUM(I19:I23)</f>
        <v>268</v>
      </c>
      <c r="G31" s="67" t="s">
        <v>66</v>
      </c>
      <c r="H31" s="21">
        <v>1</v>
      </c>
      <c r="I31" s="69">
        <f>'B1A - Install Qty by Year'!I24</f>
        <v>209</v>
      </c>
      <c r="J31" s="46"/>
      <c r="K31" s="46"/>
      <c r="L31" s="46"/>
      <c r="M31" s="46"/>
      <c r="N31" s="46"/>
      <c r="O31" s="2">
        <f>(J31*'B1A - Install Qty by Year'!D24)+(K31*'B1A - Install Qty by Year'!E24)+(L31*'B1A - Install Qty by Year'!F24)+(M31*'B1A - Install Qty by Year'!G24)+(N31*'B1A - Install Qty by Year'!H24)</f>
        <v>0</v>
      </c>
    </row>
    <row r="32" spans="1:16" ht="57.9" customHeight="1" x14ac:dyDescent="0.4">
      <c r="A32" s="49" t="s">
        <v>119</v>
      </c>
      <c r="B32" s="199" t="s">
        <v>76</v>
      </c>
      <c r="C32" s="198" t="s">
        <v>120</v>
      </c>
      <c r="D32" s="36" t="s">
        <v>121</v>
      </c>
      <c r="E32" s="23" t="s">
        <v>79</v>
      </c>
      <c r="F32" s="27">
        <f>I13</f>
        <v>211352</v>
      </c>
      <c r="G32" s="67" t="s">
        <v>66</v>
      </c>
      <c r="H32" s="28">
        <v>0.05</v>
      </c>
      <c r="I32" s="69">
        <f>'B1A - Install Qty by Year'!I25</f>
        <v>10819</v>
      </c>
      <c r="J32" s="46"/>
      <c r="K32" s="46"/>
      <c r="L32" s="46"/>
      <c r="M32" s="46"/>
      <c r="N32" s="46"/>
      <c r="O32" s="2">
        <f>(J32*'B1A - Install Qty by Year'!D25)+(K32*'B1A - Install Qty by Year'!E25)+(L32*'B1A - Install Qty by Year'!F25)+(M32*'B1A - Install Qty by Year'!G25)+(N32*'B1A - Install Qty by Year'!H25)</f>
        <v>0</v>
      </c>
    </row>
    <row r="33" spans="1:15" ht="57.9" customHeight="1" x14ac:dyDescent="0.4">
      <c r="A33" s="49" t="s">
        <v>122</v>
      </c>
      <c r="B33" s="199"/>
      <c r="C33" s="198"/>
      <c r="D33" s="10" t="s">
        <v>85</v>
      </c>
      <c r="E33" s="23" t="s">
        <v>79</v>
      </c>
      <c r="F33" s="27">
        <f t="shared" ref="F33:F40" si="1">I16</f>
        <v>3694</v>
      </c>
      <c r="G33" s="67" t="s">
        <v>66</v>
      </c>
      <c r="H33" s="28">
        <v>0.05</v>
      </c>
      <c r="I33" s="69">
        <f>'B1A - Install Qty by Year'!I27</f>
        <v>9</v>
      </c>
      <c r="J33" s="46"/>
      <c r="K33" s="46"/>
      <c r="L33" s="46"/>
      <c r="M33" s="46"/>
      <c r="N33" s="46"/>
      <c r="O33" s="2">
        <f>(J33*'B1A - Install Qty by Year'!D26)+(K33*'B1A - Install Qty by Year'!E26)+(L33*'B1A - Install Qty by Year'!F26)+(M33*'B1A - Install Qty by Year'!G26)+(N33*'B1A - Install Qty by Year'!H26)</f>
        <v>0</v>
      </c>
    </row>
    <row r="34" spans="1:15" ht="57.9" customHeight="1" x14ac:dyDescent="0.4">
      <c r="A34" s="49" t="s">
        <v>123</v>
      </c>
      <c r="B34" s="199" t="s">
        <v>76</v>
      </c>
      <c r="C34" s="198" t="s">
        <v>124</v>
      </c>
      <c r="D34" s="10" t="s">
        <v>88</v>
      </c>
      <c r="E34" s="23" t="s">
        <v>79</v>
      </c>
      <c r="F34" s="27">
        <f t="shared" si="1"/>
        <v>1795</v>
      </c>
      <c r="G34" s="67" t="s">
        <v>66</v>
      </c>
      <c r="H34" s="28">
        <v>5.0000000000000001E-3</v>
      </c>
      <c r="I34" s="52">
        <f>'B1A - Install Qty by Year'!C27</f>
        <v>9</v>
      </c>
      <c r="J34" s="46"/>
      <c r="K34" s="46"/>
      <c r="L34" s="46"/>
      <c r="M34" s="46"/>
      <c r="N34" s="46"/>
      <c r="O34" s="2">
        <f>(J34*'B1A - Install Qty by Year'!D27)+(K34*'B1A - Install Qty by Year'!E27)+(L34*'B1A - Install Qty by Year'!F27)+(M34*'B1A - Install Qty by Year'!G27)+(N34*'B1A - Install Qty by Year'!H27)</f>
        <v>0</v>
      </c>
    </row>
    <row r="35" spans="1:15" ht="57.9" customHeight="1" x14ac:dyDescent="0.4">
      <c r="A35" s="49" t="s">
        <v>125</v>
      </c>
      <c r="B35" s="199"/>
      <c r="C35" s="198"/>
      <c r="D35" s="10" t="s">
        <v>90</v>
      </c>
      <c r="E35" s="23" t="s">
        <v>79</v>
      </c>
      <c r="F35" s="27">
        <f t="shared" si="1"/>
        <v>1425</v>
      </c>
      <c r="G35" s="67" t="s">
        <v>66</v>
      </c>
      <c r="H35" s="28">
        <v>5.0000000000000001E-3</v>
      </c>
      <c r="I35" s="52">
        <f>'B1A - Install Qty by Year'!C28</f>
        <v>8</v>
      </c>
      <c r="J35" s="46"/>
      <c r="K35" s="46"/>
      <c r="L35" s="46"/>
      <c r="M35" s="46"/>
      <c r="N35" s="46"/>
      <c r="O35" s="2">
        <f>(J35*'B1A - Install Qty by Year'!D28)+(K35*'B1A - Install Qty by Year'!E28)+(L35*'B1A - Install Qty by Year'!F28)+(M35*'B1A - Install Qty by Year'!G28)+(N35*'B1A - Install Qty by Year'!H28)</f>
        <v>0</v>
      </c>
    </row>
    <row r="36" spans="1:15" ht="30" customHeight="1" x14ac:dyDescent="0.4">
      <c r="A36" s="49" t="s">
        <v>126</v>
      </c>
      <c r="B36" s="215" t="s">
        <v>76</v>
      </c>
      <c r="C36" s="224" t="s">
        <v>127</v>
      </c>
      <c r="D36" s="10" t="s">
        <v>93</v>
      </c>
      <c r="E36" s="23" t="s">
        <v>79</v>
      </c>
      <c r="F36" s="27">
        <f t="shared" si="1"/>
        <v>177</v>
      </c>
      <c r="G36" s="67" t="s">
        <v>66</v>
      </c>
      <c r="H36" s="28">
        <v>5.0000000000000001E-3</v>
      </c>
      <c r="I36" s="52">
        <f>'B1A - Install Qty by Year'!C29</f>
        <v>1</v>
      </c>
      <c r="J36" s="46"/>
      <c r="K36" s="46"/>
      <c r="L36" s="46"/>
      <c r="M36" s="46"/>
      <c r="N36" s="46"/>
      <c r="O36" s="2">
        <f>(J36*'B1A - Install Qty by Year'!D29)+(K36*'B1A - Install Qty by Year'!E29)+(L36*'B1A - Install Qty by Year'!F29)+(M36*'B1A - Install Qty by Year'!G29)+(N36*'B1A - Install Qty by Year'!H29)</f>
        <v>0</v>
      </c>
    </row>
    <row r="37" spans="1:15" ht="30" customHeight="1" x14ac:dyDescent="0.4">
      <c r="A37" s="49" t="s">
        <v>128</v>
      </c>
      <c r="B37" s="216"/>
      <c r="C37" s="225"/>
      <c r="D37" s="10" t="s">
        <v>95</v>
      </c>
      <c r="E37" s="23" t="s">
        <v>79</v>
      </c>
      <c r="F37" s="27">
        <f t="shared" si="1"/>
        <v>63</v>
      </c>
      <c r="G37" s="67" t="s">
        <v>66</v>
      </c>
      <c r="H37" s="28">
        <v>5.0000000000000001E-3</v>
      </c>
      <c r="I37" s="52">
        <f>'B1A - Install Qty by Year'!C30</f>
        <v>1</v>
      </c>
      <c r="J37" s="46"/>
      <c r="K37" s="46"/>
      <c r="L37" s="46"/>
      <c r="M37" s="46"/>
      <c r="N37" s="46"/>
      <c r="O37" s="2">
        <f>(J37*'B1A - Install Qty by Year'!D30)+(K37*'B1A - Install Qty by Year'!E30)+(L37*'B1A - Install Qty by Year'!F30)+(M37*'B1A - Install Qty by Year'!G30)+(N37*'B1A - Install Qty by Year'!H30)</f>
        <v>0</v>
      </c>
    </row>
    <row r="38" spans="1:15" ht="30" customHeight="1" x14ac:dyDescent="0.4">
      <c r="A38" s="49" t="s">
        <v>129</v>
      </c>
      <c r="B38" s="216"/>
      <c r="C38" s="225"/>
      <c r="D38" s="10" t="s">
        <v>97</v>
      </c>
      <c r="E38" s="23" t="s">
        <v>79</v>
      </c>
      <c r="F38" s="27">
        <f t="shared" si="1"/>
        <v>23</v>
      </c>
      <c r="G38" s="67" t="s">
        <v>66</v>
      </c>
      <c r="H38" s="28">
        <v>5.0000000000000001E-3</v>
      </c>
      <c r="I38" s="52">
        <f>'B1A - Install Qty by Year'!C31</f>
        <v>1</v>
      </c>
      <c r="J38" s="46"/>
      <c r="K38" s="46"/>
      <c r="L38" s="46"/>
      <c r="M38" s="46"/>
      <c r="N38" s="46"/>
      <c r="O38" s="2">
        <f>(J38*'B1A - Install Qty by Year'!D31)+(K38*'B1A - Install Qty by Year'!E31)+(L38*'B1A - Install Qty by Year'!F31)+(M38*'B1A - Install Qty by Year'!G31)+(N38*'B1A - Install Qty by Year'!H31)</f>
        <v>0</v>
      </c>
    </row>
    <row r="39" spans="1:15" ht="30" customHeight="1" x14ac:dyDescent="0.4">
      <c r="A39" s="49" t="s">
        <v>130</v>
      </c>
      <c r="B39" s="216"/>
      <c r="C39" s="225"/>
      <c r="D39" s="10" t="s">
        <v>99</v>
      </c>
      <c r="E39" s="23" t="s">
        <v>79</v>
      </c>
      <c r="F39" s="27">
        <f t="shared" si="1"/>
        <v>4</v>
      </c>
      <c r="G39" s="67" t="s">
        <v>66</v>
      </c>
      <c r="H39" s="28">
        <v>5.0000000000000001E-3</v>
      </c>
      <c r="I39" s="52">
        <f>'B1A - Install Qty by Year'!C32</f>
        <v>1</v>
      </c>
      <c r="J39" s="46"/>
      <c r="K39" s="46"/>
      <c r="L39" s="46"/>
      <c r="M39" s="46"/>
      <c r="N39" s="46"/>
      <c r="O39" s="2">
        <f>(J39*'B1A - Install Qty by Year'!D32)+(K39*'B1A - Install Qty by Year'!E32)+(L39*'B1A - Install Qty by Year'!F32)+(M39*'B1A - Install Qty by Year'!G32)+(N39*'B1A - Install Qty by Year'!H32)</f>
        <v>0</v>
      </c>
    </row>
    <row r="40" spans="1:15" ht="30" customHeight="1" x14ac:dyDescent="0.4">
      <c r="A40" s="49" t="s">
        <v>131</v>
      </c>
      <c r="B40" s="217"/>
      <c r="C40" s="226"/>
      <c r="D40" s="10" t="s">
        <v>101</v>
      </c>
      <c r="E40" s="23" t="s">
        <v>79</v>
      </c>
      <c r="F40" s="27">
        <f t="shared" si="1"/>
        <v>1</v>
      </c>
      <c r="G40" s="67" t="s">
        <v>66</v>
      </c>
      <c r="H40" s="28">
        <v>5.0000000000000001E-3</v>
      </c>
      <c r="I40" s="52">
        <f>'B1A - Install Qty by Year'!C33</f>
        <v>1</v>
      </c>
      <c r="J40" s="46"/>
      <c r="K40" s="46"/>
      <c r="L40" s="46"/>
      <c r="M40" s="46"/>
      <c r="N40" s="46"/>
      <c r="O40" s="2">
        <f>(J40*'B1A - Install Qty by Year'!D33)+(K40*'B1A - Install Qty by Year'!E33)+(L40*'B1A - Install Qty by Year'!F33)+(M40*'B1A - Install Qty by Year'!G33)+(N40*'B1A - Install Qty by Year'!H33)</f>
        <v>0</v>
      </c>
    </row>
    <row r="41" spans="1:15" ht="36.75" customHeight="1" x14ac:dyDescent="0.4">
      <c r="A41" s="49" t="s">
        <v>132</v>
      </c>
      <c r="B41" s="203" t="s">
        <v>76</v>
      </c>
      <c r="C41" s="203" t="s">
        <v>133</v>
      </c>
      <c r="D41" s="36" t="s">
        <v>121</v>
      </c>
      <c r="E41" s="23" t="s">
        <v>79</v>
      </c>
      <c r="F41" s="27">
        <f>+SUM(I13:I15)</f>
        <v>216398</v>
      </c>
      <c r="G41" s="67" t="s">
        <v>66</v>
      </c>
      <c r="H41" s="21">
        <v>7.0000000000000007E-2</v>
      </c>
      <c r="I41" s="52">
        <f>ROUNDUP(F41*H41,0)</f>
        <v>15148</v>
      </c>
      <c r="J41" s="46"/>
      <c r="K41" s="46"/>
      <c r="L41" s="46"/>
      <c r="M41" s="46"/>
      <c r="N41" s="46"/>
      <c r="O41" s="2">
        <f>(J41*'B1A - Install Qty by Year'!D34)+(K41*'B1A - Install Qty by Year'!E34)+(L41*'B1A - Install Qty by Year'!F34)+(M41*'B1A - Install Qty by Year'!G34)+(N41*'B1A - Install Qty by Year'!H34)</f>
        <v>0</v>
      </c>
    </row>
    <row r="42" spans="1:15" ht="36.75" customHeight="1" x14ac:dyDescent="0.4">
      <c r="A42" s="49" t="s">
        <v>134</v>
      </c>
      <c r="B42" s="203"/>
      <c r="C42" s="203"/>
      <c r="D42" s="22" t="s">
        <v>85</v>
      </c>
      <c r="E42" s="23" t="s">
        <v>79</v>
      </c>
      <c r="F42" s="27">
        <f>+F33</f>
        <v>3694</v>
      </c>
      <c r="G42" s="67" t="s">
        <v>66</v>
      </c>
      <c r="H42" s="21">
        <v>7.0000000000000007E-2</v>
      </c>
      <c r="I42" s="52">
        <f t="shared" ref="I42:I45" si="2">ROUNDUP(F42*H42,0)</f>
        <v>259</v>
      </c>
      <c r="J42" s="46"/>
      <c r="K42" s="46"/>
      <c r="L42" s="46"/>
      <c r="M42" s="46"/>
      <c r="N42" s="46"/>
      <c r="O42" s="2">
        <f>(J42*'B1A - Install Qty by Year'!D35)+(K42*'B1A - Install Qty by Year'!E35)+(L42*'B1A - Install Qty by Year'!F35)+(M42*'B1A - Install Qty by Year'!G35)+(N42*'B1A - Install Qty by Year'!H35)</f>
        <v>0</v>
      </c>
    </row>
    <row r="43" spans="1:15" ht="36.75" customHeight="1" x14ac:dyDescent="0.4">
      <c r="A43" s="49" t="s">
        <v>135</v>
      </c>
      <c r="B43" s="42" t="s">
        <v>76</v>
      </c>
      <c r="C43" s="203" t="s">
        <v>136</v>
      </c>
      <c r="D43" s="36" t="s">
        <v>121</v>
      </c>
      <c r="E43" s="23" t="s">
        <v>79</v>
      </c>
      <c r="F43" s="27">
        <f>+SUM(I13:I15)</f>
        <v>216398</v>
      </c>
      <c r="G43" s="67" t="s">
        <v>66</v>
      </c>
      <c r="H43" s="21">
        <v>0.04</v>
      </c>
      <c r="I43" s="52">
        <f t="shared" si="2"/>
        <v>8656</v>
      </c>
      <c r="J43" s="46"/>
      <c r="K43" s="46"/>
      <c r="L43" s="46"/>
      <c r="M43" s="46"/>
      <c r="N43" s="46"/>
      <c r="O43" s="2">
        <f>(J43*'B1A - Install Qty by Year'!D36)+(K43*'B1A - Install Qty by Year'!E36)+(L43*'B1A - Install Qty by Year'!F36)+(M43*'B1A - Install Qty by Year'!G36)+(N43*'B1A - Install Qty by Year'!H36)</f>
        <v>0</v>
      </c>
    </row>
    <row r="44" spans="1:15" ht="36.75" customHeight="1" x14ac:dyDescent="0.4">
      <c r="A44" s="49" t="s">
        <v>137</v>
      </c>
      <c r="B44" s="42" t="s">
        <v>76</v>
      </c>
      <c r="C44" s="203"/>
      <c r="D44" s="22" t="s">
        <v>85</v>
      </c>
      <c r="E44" s="23" t="s">
        <v>79</v>
      </c>
      <c r="F44" s="27">
        <f>+F33</f>
        <v>3694</v>
      </c>
      <c r="G44" s="67" t="s">
        <v>66</v>
      </c>
      <c r="H44" s="21">
        <v>0.04</v>
      </c>
      <c r="I44" s="52">
        <f t="shared" si="2"/>
        <v>148</v>
      </c>
      <c r="J44" s="46"/>
      <c r="K44" s="46"/>
      <c r="L44" s="46"/>
      <c r="M44" s="46"/>
      <c r="N44" s="46"/>
      <c r="O44" s="2">
        <f>(J44*'B1A - Install Qty by Year'!D37)+(K44*'B1A - Install Qty by Year'!E37)+(L44*'B1A - Install Qty by Year'!F37)+(M44*'B1A - Install Qty by Year'!G37)+(N44*'B1A - Install Qty by Year'!H37)</f>
        <v>0</v>
      </c>
    </row>
    <row r="45" spans="1:15" ht="68.150000000000006" customHeight="1" x14ac:dyDescent="0.4">
      <c r="A45" s="49" t="s">
        <v>138</v>
      </c>
      <c r="B45" s="42" t="s">
        <v>76</v>
      </c>
      <c r="C45" s="43" t="s">
        <v>139</v>
      </c>
      <c r="D45" s="36" t="s">
        <v>140</v>
      </c>
      <c r="E45" s="23" t="s">
        <v>79</v>
      </c>
      <c r="F45" s="27">
        <f>+SUM(I13:I16)</f>
        <v>220092</v>
      </c>
      <c r="G45" s="67" t="s">
        <v>66</v>
      </c>
      <c r="H45" s="21">
        <v>5.0000000000000001E-3</v>
      </c>
      <c r="I45" s="52">
        <f t="shared" si="2"/>
        <v>1101</v>
      </c>
      <c r="J45" s="46"/>
      <c r="K45" s="46"/>
      <c r="L45" s="46"/>
      <c r="M45" s="46"/>
      <c r="N45" s="46"/>
      <c r="O45" s="2">
        <f>(J45*'B1A - Install Qty by Year'!D38)+(K45*'B1A - Install Qty by Year'!E38)+(L45*'B1A - Install Qty by Year'!F38)+(M45*'B1A - Install Qty by Year'!G38)+(N45*'B1A - Install Qty by Year'!H38)</f>
        <v>0</v>
      </c>
    </row>
    <row r="46" spans="1:15" ht="68.150000000000006" customHeight="1" x14ac:dyDescent="0.4">
      <c r="A46" s="49" t="s">
        <v>141</v>
      </c>
      <c r="B46" s="42" t="s">
        <v>76</v>
      </c>
      <c r="C46" s="43" t="s">
        <v>139</v>
      </c>
      <c r="D46" s="36" t="s">
        <v>142</v>
      </c>
      <c r="E46" s="23" t="s">
        <v>79</v>
      </c>
      <c r="F46" s="27"/>
      <c r="G46" s="67" t="s">
        <v>66</v>
      </c>
      <c r="H46" s="21"/>
      <c r="I46" s="52"/>
      <c r="J46" s="46"/>
      <c r="K46" s="46"/>
      <c r="L46" s="46"/>
      <c r="M46" s="46"/>
      <c r="N46" s="46"/>
      <c r="O46" s="2">
        <f>(J46*'B1A - Install Qty by Year'!D39)+(K46*'B1A - Install Qty by Year'!E39)+(L46*'B1A - Install Qty by Year'!F39)+(M46*'B1A - Install Qty by Year'!G39)+(N46*'B1A - Install Qty by Year'!H39)</f>
        <v>0</v>
      </c>
    </row>
    <row r="47" spans="1:15" ht="22.5" customHeight="1" x14ac:dyDescent="0.4">
      <c r="A47" s="49" t="s">
        <v>143</v>
      </c>
      <c r="B47" s="215" t="s">
        <v>76</v>
      </c>
      <c r="C47" s="190" t="s">
        <v>144</v>
      </c>
      <c r="D47" s="36" t="s">
        <v>145</v>
      </c>
      <c r="E47" s="23" t="s">
        <v>79</v>
      </c>
      <c r="F47" s="27">
        <f t="shared" ref="F47:F49" si="3">+SUM(I15:I17)</f>
        <v>9535</v>
      </c>
      <c r="G47" s="67" t="s">
        <v>66</v>
      </c>
      <c r="H47" s="112"/>
      <c r="I47" s="111">
        <v>400</v>
      </c>
      <c r="J47" s="46"/>
      <c r="K47" s="46"/>
      <c r="L47" s="46"/>
      <c r="M47" s="46"/>
      <c r="N47" s="46"/>
      <c r="O47" s="2">
        <f>(J47*'B1A - Install Qty by Year'!D40)+(K47*'B1A - Install Qty by Year'!E40)+(L47*'B1A - Install Qty by Year'!F40)+(M47*'B1A - Install Qty by Year'!G40)+(N47*'B1A - Install Qty by Year'!H40)</f>
        <v>0</v>
      </c>
    </row>
    <row r="48" spans="1:15" ht="22.5" customHeight="1" x14ac:dyDescent="0.4">
      <c r="A48" s="49" t="s">
        <v>146</v>
      </c>
      <c r="B48" s="216"/>
      <c r="C48" s="191"/>
      <c r="D48" s="36" t="s">
        <v>83</v>
      </c>
      <c r="E48" s="23" t="s">
        <v>79</v>
      </c>
      <c r="F48" s="27">
        <f t="shared" si="3"/>
        <v>6914</v>
      </c>
      <c r="G48" s="67" t="s">
        <v>66</v>
      </c>
      <c r="H48" s="112"/>
      <c r="I48" s="111">
        <v>400</v>
      </c>
      <c r="J48" s="46"/>
      <c r="K48" s="46"/>
      <c r="L48" s="46"/>
      <c r="M48" s="46"/>
      <c r="N48" s="46"/>
      <c r="O48" s="2">
        <f>(J48*'B1A - Install Qty by Year'!D41)+(K48*'B1A - Install Qty by Year'!E41)+(L48*'B1A - Install Qty by Year'!F41)+(M48*'B1A - Install Qty by Year'!G41)+(N48*'B1A - Install Qty by Year'!H41)</f>
        <v>0</v>
      </c>
    </row>
    <row r="49" spans="1:15" ht="22.5" customHeight="1" x14ac:dyDescent="0.4">
      <c r="A49" s="49" t="s">
        <v>147</v>
      </c>
      <c r="B49" s="217"/>
      <c r="C49" s="192"/>
      <c r="D49" s="36" t="s">
        <v>85</v>
      </c>
      <c r="E49" s="23" t="s">
        <v>79</v>
      </c>
      <c r="F49" s="27">
        <f t="shared" si="3"/>
        <v>3397</v>
      </c>
      <c r="G49" s="67" t="s">
        <v>66</v>
      </c>
      <c r="H49" s="112"/>
      <c r="I49" s="111">
        <v>100</v>
      </c>
      <c r="J49" s="46"/>
      <c r="K49" s="46"/>
      <c r="L49" s="46"/>
      <c r="M49" s="46"/>
      <c r="N49" s="46"/>
      <c r="O49" s="2">
        <f>(J49*'B1A - Install Qty by Year'!D42)+(K49*'B1A - Install Qty by Year'!E42)+(L49*'B1A - Install Qty by Year'!F42)+(M49*'B1A - Install Qty by Year'!G42)+(N49*'B1A - Install Qty by Year'!H42)</f>
        <v>0</v>
      </c>
    </row>
    <row r="50" spans="1:15" ht="22.5" customHeight="1" x14ac:dyDescent="0.4">
      <c r="A50" s="49" t="s">
        <v>148</v>
      </c>
      <c r="B50" s="215" t="s">
        <v>76</v>
      </c>
      <c r="C50" s="213" t="s">
        <v>149</v>
      </c>
      <c r="D50" s="10" t="s">
        <v>88</v>
      </c>
      <c r="E50" s="23" t="s">
        <v>79</v>
      </c>
      <c r="F50" s="27">
        <f t="shared" ref="F50:F56" si="4">I17</f>
        <v>1795</v>
      </c>
      <c r="G50" s="67" t="s">
        <v>66</v>
      </c>
      <c r="H50" s="21">
        <v>0.1</v>
      </c>
      <c r="I50" s="52">
        <f>'B1A - Install Qty by Year'!C43</f>
        <v>180</v>
      </c>
      <c r="J50" s="46"/>
      <c r="K50" s="46"/>
      <c r="L50" s="46"/>
      <c r="M50" s="46"/>
      <c r="N50" s="46"/>
      <c r="O50" s="2">
        <f>(J50*'B1A - Install Qty by Year'!D43)+(K50*'B1A - Install Qty by Year'!E43)+(L50*'B1A - Install Qty by Year'!F43)+(M50*'B1A - Install Qty by Year'!G43)+(N50*'B1A - Install Qty by Year'!H43)</f>
        <v>0</v>
      </c>
    </row>
    <row r="51" spans="1:15" ht="22.5" customHeight="1" x14ac:dyDescent="0.4">
      <c r="A51" s="49" t="s">
        <v>150</v>
      </c>
      <c r="B51" s="216"/>
      <c r="C51" s="227"/>
      <c r="D51" s="10" t="s">
        <v>90</v>
      </c>
      <c r="E51" s="23" t="s">
        <v>79</v>
      </c>
      <c r="F51" s="27">
        <f t="shared" si="4"/>
        <v>1425</v>
      </c>
      <c r="G51" s="67" t="s">
        <v>66</v>
      </c>
      <c r="H51" s="21">
        <v>0.1</v>
      </c>
      <c r="I51" s="52">
        <f>'B1A - Install Qty by Year'!C44</f>
        <v>143</v>
      </c>
      <c r="J51" s="46"/>
      <c r="K51" s="46"/>
      <c r="L51" s="46"/>
      <c r="M51" s="46"/>
      <c r="N51" s="46"/>
      <c r="O51" s="2">
        <f>(J51*'B1A - Install Qty by Year'!D44)+(K51*'B1A - Install Qty by Year'!E44)+(L51*'B1A - Install Qty by Year'!F44)+(M51*'B1A - Install Qty by Year'!G44)+(N51*'B1A - Install Qty by Year'!H44)</f>
        <v>0</v>
      </c>
    </row>
    <row r="52" spans="1:15" ht="22.5" customHeight="1" x14ac:dyDescent="0.4">
      <c r="A52" s="49" t="s">
        <v>151</v>
      </c>
      <c r="B52" s="216"/>
      <c r="C52" s="227"/>
      <c r="D52" s="10" t="s">
        <v>93</v>
      </c>
      <c r="E52" s="23" t="s">
        <v>79</v>
      </c>
      <c r="F52" s="27">
        <f t="shared" si="4"/>
        <v>177</v>
      </c>
      <c r="G52" s="67" t="s">
        <v>66</v>
      </c>
      <c r="H52" s="21">
        <v>0.1</v>
      </c>
      <c r="I52" s="52">
        <f>'B1A - Install Qty by Year'!C45</f>
        <v>18</v>
      </c>
      <c r="J52" s="46"/>
      <c r="K52" s="46"/>
      <c r="L52" s="46"/>
      <c r="M52" s="46"/>
      <c r="N52" s="46"/>
      <c r="O52" s="2">
        <f>(J52*'B1A - Install Qty by Year'!D45)+(K52*'B1A - Install Qty by Year'!E45)+(L52*'B1A - Install Qty by Year'!F45)+(M52*'B1A - Install Qty by Year'!G45)+(N52*'B1A - Install Qty by Year'!H45)</f>
        <v>0</v>
      </c>
    </row>
    <row r="53" spans="1:15" ht="22.5" customHeight="1" x14ac:dyDescent="0.4">
      <c r="A53" s="49" t="s">
        <v>152</v>
      </c>
      <c r="B53" s="216"/>
      <c r="C53" s="227"/>
      <c r="D53" s="10" t="s">
        <v>95</v>
      </c>
      <c r="E53" s="23" t="s">
        <v>79</v>
      </c>
      <c r="F53" s="27">
        <f t="shared" si="4"/>
        <v>63</v>
      </c>
      <c r="G53" s="67" t="s">
        <v>66</v>
      </c>
      <c r="H53" s="21">
        <v>0.1</v>
      </c>
      <c r="I53" s="52">
        <f>'B1A - Install Qty by Year'!C46</f>
        <v>7</v>
      </c>
      <c r="J53" s="46"/>
      <c r="K53" s="46"/>
      <c r="L53" s="46"/>
      <c r="M53" s="46"/>
      <c r="N53" s="46"/>
      <c r="O53" s="2">
        <f>(J53*'B1A - Install Qty by Year'!D46)+(K53*'B1A - Install Qty by Year'!E46)+(L53*'B1A - Install Qty by Year'!F46)+(M53*'B1A - Install Qty by Year'!G46)+(N53*'B1A - Install Qty by Year'!H46)</f>
        <v>0</v>
      </c>
    </row>
    <row r="54" spans="1:15" ht="22.5" customHeight="1" x14ac:dyDescent="0.4">
      <c r="A54" s="49" t="s">
        <v>153</v>
      </c>
      <c r="B54" s="216"/>
      <c r="C54" s="227"/>
      <c r="D54" s="10" t="s">
        <v>97</v>
      </c>
      <c r="E54" s="23" t="s">
        <v>79</v>
      </c>
      <c r="F54" s="27">
        <f t="shared" si="4"/>
        <v>23</v>
      </c>
      <c r="G54" s="67" t="s">
        <v>66</v>
      </c>
      <c r="H54" s="21">
        <v>0.1</v>
      </c>
      <c r="I54" s="52">
        <f>'B1A - Install Qty by Year'!C47</f>
        <v>3</v>
      </c>
      <c r="J54" s="46"/>
      <c r="K54" s="46"/>
      <c r="L54" s="46"/>
      <c r="M54" s="46"/>
      <c r="N54" s="46"/>
      <c r="O54" s="2">
        <f>(J54*'B1A - Install Qty by Year'!D47)+(K54*'B1A - Install Qty by Year'!E47)+(L54*'B1A - Install Qty by Year'!F47)+(M54*'B1A - Install Qty by Year'!G47)+(N54*'B1A - Install Qty by Year'!H47)</f>
        <v>0</v>
      </c>
    </row>
    <row r="55" spans="1:15" ht="22.5" customHeight="1" x14ac:dyDescent="0.4">
      <c r="A55" s="49" t="s">
        <v>154</v>
      </c>
      <c r="B55" s="216"/>
      <c r="C55" s="227"/>
      <c r="D55" s="10" t="s">
        <v>99</v>
      </c>
      <c r="E55" s="23" t="s">
        <v>79</v>
      </c>
      <c r="F55" s="27">
        <f t="shared" si="4"/>
        <v>4</v>
      </c>
      <c r="G55" s="67" t="s">
        <v>66</v>
      </c>
      <c r="H55" s="21">
        <v>0.1</v>
      </c>
      <c r="I55" s="52">
        <f>'B1A - Install Qty by Year'!C48</f>
        <v>1</v>
      </c>
      <c r="J55" s="46"/>
      <c r="K55" s="46"/>
      <c r="L55" s="46"/>
      <c r="M55" s="46"/>
      <c r="N55" s="46"/>
      <c r="O55" s="2">
        <f>(J55*'B1A - Install Qty by Year'!D48)+(K55*'B1A - Install Qty by Year'!E48)+(L55*'B1A - Install Qty by Year'!F48)+(M55*'B1A - Install Qty by Year'!G48)+(N55*'B1A - Install Qty by Year'!H48)</f>
        <v>0</v>
      </c>
    </row>
    <row r="56" spans="1:15" ht="22.5" customHeight="1" x14ac:dyDescent="0.4">
      <c r="A56" s="49" t="s">
        <v>155</v>
      </c>
      <c r="B56" s="217"/>
      <c r="C56" s="214"/>
      <c r="D56" s="10" t="s">
        <v>101</v>
      </c>
      <c r="E56" s="23" t="s">
        <v>79</v>
      </c>
      <c r="F56" s="27">
        <f t="shared" si="4"/>
        <v>1</v>
      </c>
      <c r="G56" s="67" t="s">
        <v>66</v>
      </c>
      <c r="H56" s="21">
        <v>0.1</v>
      </c>
      <c r="I56" s="52">
        <f>'B1A - Install Qty by Year'!C49</f>
        <v>1</v>
      </c>
      <c r="J56" s="46"/>
      <c r="K56" s="46"/>
      <c r="L56" s="46"/>
      <c r="M56" s="46"/>
      <c r="N56" s="46"/>
      <c r="O56" s="2">
        <f>(J56*'B1A - Install Qty by Year'!D49)+(K56*'B1A - Install Qty by Year'!E49)+(L56*'B1A - Install Qty by Year'!F49)+(M56*'B1A - Install Qty by Year'!G49)+(N56*'B1A - Install Qty by Year'!H49)</f>
        <v>0</v>
      </c>
    </row>
    <row r="57" spans="1:15" ht="58.3" x14ac:dyDescent="0.4">
      <c r="A57" s="49" t="s">
        <v>156</v>
      </c>
      <c r="B57" s="42" t="s">
        <v>76</v>
      </c>
      <c r="C57" s="44" t="s">
        <v>157</v>
      </c>
      <c r="D57" s="22" t="s">
        <v>158</v>
      </c>
      <c r="E57" s="23" t="s">
        <v>79</v>
      </c>
      <c r="F57" s="27">
        <f>SUM(I13:I16)</f>
        <v>220092</v>
      </c>
      <c r="G57" s="67" t="s">
        <v>66</v>
      </c>
      <c r="H57" s="21">
        <v>7.0000000000000007E-2</v>
      </c>
      <c r="I57" s="52">
        <f>'B1A - Install Qty by Year'!C50</f>
        <v>15407</v>
      </c>
      <c r="J57" s="46"/>
      <c r="K57" s="46"/>
      <c r="L57" s="46"/>
      <c r="M57" s="46"/>
      <c r="N57" s="46"/>
      <c r="O57" s="2">
        <f>(J57*'B1A - Install Qty by Year'!D50)+(K57*'B1A - Install Qty by Year'!E50)+(L57*'B1A - Install Qty by Year'!F50)+(M57*'B1A - Install Qty by Year'!G50)+(N57*'B1A - Install Qty by Year'!H50)</f>
        <v>0</v>
      </c>
    </row>
    <row r="58" spans="1:15" ht="36.75" customHeight="1" x14ac:dyDescent="0.4">
      <c r="A58" s="49" t="s">
        <v>159</v>
      </c>
      <c r="B58" s="215" t="s">
        <v>76</v>
      </c>
      <c r="C58" s="203" t="s">
        <v>160</v>
      </c>
      <c r="D58" s="91" t="s">
        <v>161</v>
      </c>
      <c r="E58" s="23" t="s">
        <v>79</v>
      </c>
      <c r="F58" s="27">
        <f>SUM(I13:I16)</f>
        <v>220092</v>
      </c>
      <c r="G58" s="67" t="s">
        <v>66</v>
      </c>
      <c r="H58" s="21">
        <v>5.0000000000000001E-3</v>
      </c>
      <c r="I58" s="52">
        <f>'B1A - Install Qty by Year'!C51</f>
        <v>1101</v>
      </c>
      <c r="J58" s="46"/>
      <c r="K58" s="46"/>
      <c r="L58" s="46"/>
      <c r="M58" s="46"/>
      <c r="N58" s="46"/>
      <c r="O58" s="2">
        <f>(J58*'B1A - Install Qty by Year'!D51)+(K58*'B1A - Install Qty by Year'!E51)+(L58*'B1A - Install Qty by Year'!F51)+(M58*'B1A - Install Qty by Year'!G51)+(N58*'B1A - Install Qty by Year'!H51)</f>
        <v>0</v>
      </c>
    </row>
    <row r="59" spans="1:15" ht="36.75" customHeight="1" x14ac:dyDescent="0.4">
      <c r="A59" s="49" t="s">
        <v>162</v>
      </c>
      <c r="B59" s="216"/>
      <c r="C59" s="203"/>
      <c r="D59" s="91" t="s">
        <v>163</v>
      </c>
      <c r="E59" s="23" t="s">
        <v>79</v>
      </c>
      <c r="F59" s="27">
        <f>SUM(I13:I16)</f>
        <v>220092</v>
      </c>
      <c r="G59" s="67" t="s">
        <v>66</v>
      </c>
      <c r="H59" s="21">
        <v>5.0000000000000001E-3</v>
      </c>
      <c r="I59" s="52">
        <f>'B1A - Install Qty by Year'!C52</f>
        <v>1101</v>
      </c>
      <c r="J59" s="46"/>
      <c r="K59" s="46"/>
      <c r="L59" s="46"/>
      <c r="M59" s="46"/>
      <c r="N59" s="46"/>
      <c r="O59" s="2">
        <f>(J59*'B1A - Install Qty by Year'!D52)+(K59*'B1A - Install Qty by Year'!E52)+(L59*'B1A - Install Qty by Year'!F52)+(M59*'B1A - Install Qty by Year'!G52)+(N59*'B1A - Install Qty by Year'!H52)</f>
        <v>0</v>
      </c>
    </row>
    <row r="60" spans="1:15" ht="36.75" customHeight="1" x14ac:dyDescent="0.4">
      <c r="A60" s="49" t="s">
        <v>164</v>
      </c>
      <c r="B60" s="216"/>
      <c r="C60" s="203"/>
      <c r="D60" s="91" t="s">
        <v>165</v>
      </c>
      <c r="E60" s="23" t="s">
        <v>79</v>
      </c>
      <c r="F60" s="27">
        <f>SUM(I13:I16)</f>
        <v>220092</v>
      </c>
      <c r="G60" s="67" t="s">
        <v>66</v>
      </c>
      <c r="H60" s="21">
        <v>5.0000000000000001E-3</v>
      </c>
      <c r="I60" s="52">
        <f>'B1A - Install Qty by Year'!C53</f>
        <v>1101</v>
      </c>
      <c r="J60" s="46"/>
      <c r="K60" s="46"/>
      <c r="L60" s="46"/>
      <c r="M60" s="46"/>
      <c r="N60" s="46"/>
      <c r="O60" s="2">
        <f>(J60*'B1A - Install Qty by Year'!D53)+(K60*'B1A - Install Qty by Year'!E53)+(L60*'B1A - Install Qty by Year'!F53)+(M60*'B1A - Install Qty by Year'!G53)+(N60*'B1A - Install Qty by Year'!H53)</f>
        <v>0</v>
      </c>
    </row>
    <row r="61" spans="1:15" ht="36.75" customHeight="1" x14ac:dyDescent="0.4">
      <c r="A61" s="49" t="s">
        <v>166</v>
      </c>
      <c r="B61" s="217"/>
      <c r="C61" s="203"/>
      <c r="D61" s="91" t="s">
        <v>167</v>
      </c>
      <c r="E61" s="23" t="s">
        <v>79</v>
      </c>
      <c r="F61" s="27">
        <f>SUM(I13:I16)</f>
        <v>220092</v>
      </c>
      <c r="G61" s="67" t="s">
        <v>66</v>
      </c>
      <c r="H61" s="21">
        <v>5.0000000000000001E-3</v>
      </c>
      <c r="I61" s="52">
        <f>'B1A - Install Qty by Year'!C54</f>
        <v>1101</v>
      </c>
      <c r="J61" s="46"/>
      <c r="K61" s="46"/>
      <c r="L61" s="46"/>
      <c r="M61" s="46"/>
      <c r="N61" s="46"/>
      <c r="O61" s="2">
        <f>(J61*'B1A - Install Qty by Year'!D54)+(K61*'B1A - Install Qty by Year'!E54)+(L61*'B1A - Install Qty by Year'!F54)+(M61*'B1A - Install Qty by Year'!G54)+(N61*'B1A - Install Qty by Year'!H54)</f>
        <v>0</v>
      </c>
    </row>
    <row r="62" spans="1:15" ht="26.15" customHeight="1" x14ac:dyDescent="0.4">
      <c r="A62" s="49" t="s">
        <v>168</v>
      </c>
      <c r="B62" s="213" t="s">
        <v>76</v>
      </c>
      <c r="C62" s="190" t="s">
        <v>169</v>
      </c>
      <c r="D62" s="22" t="s">
        <v>106</v>
      </c>
      <c r="E62" s="23" t="s">
        <v>79</v>
      </c>
      <c r="F62" s="27">
        <v>11</v>
      </c>
      <c r="G62" s="67" t="s">
        <v>66</v>
      </c>
      <c r="H62" s="21">
        <v>0.75</v>
      </c>
      <c r="I62" s="52">
        <f>'B1A - Install Qty by Year'!C55</f>
        <v>8</v>
      </c>
      <c r="J62" s="46"/>
      <c r="K62" s="46"/>
      <c r="L62" s="46"/>
      <c r="M62" s="46"/>
      <c r="N62" s="46"/>
      <c r="O62" s="2">
        <f>(J62*'B1A - Install Qty by Year'!D55)+(K62*'B1A - Install Qty by Year'!E55)+(L62*'B1A - Install Qty by Year'!F55)+(M62*'B1A - Install Qty by Year'!G55)+(N62*'B1A - Install Qty by Year'!H55)</f>
        <v>0</v>
      </c>
    </row>
    <row r="63" spans="1:15" ht="26.15" customHeight="1" x14ac:dyDescent="0.4">
      <c r="A63" s="49" t="s">
        <v>170</v>
      </c>
      <c r="B63" s="214"/>
      <c r="C63" s="192"/>
      <c r="D63" s="22" t="s">
        <v>108</v>
      </c>
      <c r="E63" s="23" t="s">
        <v>79</v>
      </c>
      <c r="F63" s="27">
        <v>22</v>
      </c>
      <c r="G63" s="67" t="s">
        <v>66</v>
      </c>
      <c r="H63" s="21">
        <v>0.75</v>
      </c>
      <c r="I63" s="52">
        <f>'B1A - Install Qty by Year'!C56</f>
        <v>12</v>
      </c>
      <c r="J63" s="46"/>
      <c r="K63" s="46"/>
      <c r="L63" s="46"/>
      <c r="M63" s="46"/>
      <c r="N63" s="46"/>
      <c r="O63" s="2">
        <f>(J63*'B1A - Install Qty by Year'!D56)+(K63*'B1A - Install Qty by Year'!E56)+(L63*'B1A - Install Qty by Year'!F56)+(M63*'B1A - Install Qty by Year'!G56)+(N63*'B1A - Install Qty by Year'!H56)</f>
        <v>0</v>
      </c>
    </row>
    <row r="64" spans="1:15" ht="43.75" x14ac:dyDescent="0.4">
      <c r="A64" s="49" t="s">
        <v>171</v>
      </c>
      <c r="B64" s="44" t="s">
        <v>76</v>
      </c>
      <c r="C64" s="43" t="s">
        <v>172</v>
      </c>
      <c r="D64" s="36" t="s">
        <v>140</v>
      </c>
      <c r="E64" s="23" t="s">
        <v>79</v>
      </c>
      <c r="F64" s="27">
        <f>SUM(I13:I16)</f>
        <v>220092</v>
      </c>
      <c r="G64" s="67" t="s">
        <v>66</v>
      </c>
      <c r="H64" s="21">
        <v>0.01</v>
      </c>
      <c r="I64" s="52">
        <f>'B1A - Install Qty by Year'!C57</f>
        <v>1101</v>
      </c>
      <c r="J64" s="46"/>
      <c r="K64" s="46"/>
      <c r="L64" s="46"/>
      <c r="M64" s="46"/>
      <c r="N64" s="46"/>
      <c r="O64" s="2">
        <f>(J64*'B1A - Install Qty by Year'!D57)+(K64*'B1A - Install Qty by Year'!E57)+(L64*'B1A - Install Qty by Year'!F57)+(M64*'B1A - Install Qty by Year'!G57)+(N64*'B1A - Install Qty by Year'!H57)</f>
        <v>0</v>
      </c>
    </row>
    <row r="65" spans="1:15" ht="45.75" customHeight="1" x14ac:dyDescent="0.4">
      <c r="A65" s="49" t="s">
        <v>173</v>
      </c>
      <c r="B65" s="44" t="s">
        <v>76</v>
      </c>
      <c r="C65" s="190" t="s">
        <v>174</v>
      </c>
      <c r="D65" s="22" t="s">
        <v>106</v>
      </c>
      <c r="E65" s="23" t="s">
        <v>79</v>
      </c>
      <c r="F65" s="125">
        <v>11</v>
      </c>
      <c r="G65" s="67" t="s">
        <v>66</v>
      </c>
      <c r="H65" s="21">
        <v>1</v>
      </c>
      <c r="I65" s="52">
        <f>'B1A - Install Qty by Year'!C58</f>
        <v>11</v>
      </c>
      <c r="J65" s="46"/>
      <c r="K65" s="46"/>
      <c r="L65" s="46"/>
      <c r="M65" s="46"/>
      <c r="N65" s="46"/>
      <c r="O65" s="2">
        <f>(J65*'B1A - Install Qty by Year'!D58)+(K65*'B1A - Install Qty by Year'!E58)+(L65*'B1A - Install Qty by Year'!F58)+(M65*'B1A - Install Qty by Year'!G58)+(N65*'B1A - Install Qty by Year'!H58)</f>
        <v>0</v>
      </c>
    </row>
    <row r="66" spans="1:15" ht="45.75" customHeight="1" x14ac:dyDescent="0.4">
      <c r="A66" s="49" t="s">
        <v>175</v>
      </c>
      <c r="B66" s="44" t="s">
        <v>76</v>
      </c>
      <c r="C66" s="192"/>
      <c r="D66" s="22" t="s">
        <v>108</v>
      </c>
      <c r="E66" s="23" t="s">
        <v>79</v>
      </c>
      <c r="F66" s="125">
        <v>22</v>
      </c>
      <c r="G66" s="67" t="s">
        <v>66</v>
      </c>
      <c r="H66" s="21">
        <v>1</v>
      </c>
      <c r="I66" s="52">
        <f>'B1A - Install Qty by Year'!C59</f>
        <v>22</v>
      </c>
      <c r="J66" s="46"/>
      <c r="K66" s="46"/>
      <c r="L66" s="46"/>
      <c r="M66" s="46"/>
      <c r="N66" s="46"/>
      <c r="O66" s="2">
        <f>(J66*'B1A - Install Qty by Year'!D59)+(K66*'B1A - Install Qty by Year'!E59)+(L66*'B1A - Install Qty by Year'!F59)+(M66*'B1A - Install Qty by Year'!G59)+(N66*'B1A - Install Qty by Year'!H59)</f>
        <v>0</v>
      </c>
    </row>
    <row r="67" spans="1:15" ht="105.75" customHeight="1" x14ac:dyDescent="0.4">
      <c r="A67" s="49" t="s">
        <v>176</v>
      </c>
      <c r="B67" s="44" t="s">
        <v>76</v>
      </c>
      <c r="C67" s="43" t="s">
        <v>177</v>
      </c>
      <c r="D67" s="36" t="s">
        <v>140</v>
      </c>
      <c r="E67" s="23" t="s">
        <v>79</v>
      </c>
      <c r="F67" s="27">
        <f>+SUM(I32:I33)</f>
        <v>10828</v>
      </c>
      <c r="G67" s="67" t="s">
        <v>66</v>
      </c>
      <c r="H67" s="21">
        <v>0.1</v>
      </c>
      <c r="I67" s="52">
        <f>'B1A - Install Qty by Year'!C60</f>
        <v>1101</v>
      </c>
      <c r="J67" s="46"/>
      <c r="K67" s="46"/>
      <c r="L67" s="46"/>
      <c r="M67" s="46"/>
      <c r="N67" s="46"/>
      <c r="O67" s="2">
        <f>(J67*'B1A - Install Qty by Year'!D60)+(K67*'B1A - Install Qty by Year'!E60)+(L67*'B1A - Install Qty by Year'!F60)+(M67*'B1A - Install Qty by Year'!G60)+(N67*'B1A - Install Qty by Year'!H60)</f>
        <v>0</v>
      </c>
    </row>
    <row r="68" spans="1:15" ht="120.65" customHeight="1" x14ac:dyDescent="0.4">
      <c r="A68" s="49" t="s">
        <v>178</v>
      </c>
      <c r="B68" s="44" t="s">
        <v>76</v>
      </c>
      <c r="C68" s="43" t="s">
        <v>179</v>
      </c>
      <c r="D68" s="36" t="s">
        <v>140</v>
      </c>
      <c r="E68" s="23" t="s">
        <v>79</v>
      </c>
      <c r="F68" s="27"/>
      <c r="G68" s="67"/>
      <c r="H68" s="21"/>
      <c r="I68" s="52"/>
      <c r="J68" s="46"/>
      <c r="K68" s="46"/>
      <c r="L68" s="46"/>
      <c r="M68" s="46"/>
      <c r="N68" s="46"/>
      <c r="O68" s="2">
        <f>(J68*'B1A - Install Qty by Year'!D61)+(K68*'B1A - Install Qty by Year'!E61)+(L68*'B1A - Install Qty by Year'!F61)+(M68*'B1A - Install Qty by Year'!G61)+(N68*'B1A - Install Qty by Year'!H61)</f>
        <v>0</v>
      </c>
    </row>
    <row r="69" spans="1:15" ht="131.25" customHeight="1" x14ac:dyDescent="0.4">
      <c r="A69" s="49" t="s">
        <v>180</v>
      </c>
      <c r="B69" s="44" t="s">
        <v>76</v>
      </c>
      <c r="C69" s="43" t="s">
        <v>181</v>
      </c>
      <c r="D69" s="36" t="s">
        <v>158</v>
      </c>
      <c r="E69" s="23" t="s">
        <v>79</v>
      </c>
      <c r="F69" s="27">
        <f>+SUM(I32:I33)</f>
        <v>10828</v>
      </c>
      <c r="G69" s="67" t="s">
        <v>66</v>
      </c>
      <c r="H69" s="21">
        <v>1</v>
      </c>
      <c r="I69" s="126">
        <f>+SUM(I13:I25)</f>
        <v>223621</v>
      </c>
      <c r="J69" s="46"/>
      <c r="K69" s="46"/>
      <c r="L69" s="46"/>
      <c r="M69" s="46"/>
      <c r="N69" s="46"/>
      <c r="O69" s="2">
        <f>(J69*'B1A - Install Qty by Year'!D62)+(K69*'B1A - Install Qty by Year'!E62)+(L69*'B1A - Install Qty by Year'!F62)+(M69*'B1A - Install Qty by Year'!G62)+(N69*'B1A - Install Qty by Year'!H62)</f>
        <v>0</v>
      </c>
    </row>
    <row r="70" spans="1:15" ht="131.25" customHeight="1" x14ac:dyDescent="0.4">
      <c r="A70" s="49" t="s">
        <v>182</v>
      </c>
      <c r="B70" s="44" t="s">
        <v>76</v>
      </c>
      <c r="C70" s="43" t="s">
        <v>183</v>
      </c>
      <c r="D70" s="36" t="s">
        <v>158</v>
      </c>
      <c r="E70" s="23" t="s">
        <v>79</v>
      </c>
      <c r="F70" s="27">
        <f>+SUM(I33:I34)</f>
        <v>18</v>
      </c>
      <c r="G70" s="67" t="s">
        <v>66</v>
      </c>
      <c r="H70" s="21">
        <v>0.05</v>
      </c>
      <c r="I70" s="126">
        <f>+I69*H70</f>
        <v>11181.050000000001</v>
      </c>
      <c r="J70" s="46"/>
      <c r="K70" s="46"/>
      <c r="L70" s="46"/>
      <c r="M70" s="46"/>
      <c r="N70" s="46"/>
      <c r="O70" s="2">
        <f>(J70*'B1A - Install Qty by Year'!D63)+(K70*'B1A - Install Qty by Year'!E63)+(L70*'B1A - Install Qty by Year'!F63)+(M70*'B1A - Install Qty by Year'!G63)+(N70*'B1A - Install Qty by Year'!H63)</f>
        <v>0</v>
      </c>
    </row>
    <row r="71" spans="1:15" ht="26.25" customHeight="1" x14ac:dyDescent="0.4">
      <c r="A71" s="49" t="s">
        <v>184</v>
      </c>
      <c r="B71" s="187" t="s">
        <v>76</v>
      </c>
      <c r="C71" s="190" t="s">
        <v>185</v>
      </c>
      <c r="D71" s="22" t="s">
        <v>140</v>
      </c>
      <c r="E71" s="23" t="s">
        <v>79</v>
      </c>
      <c r="F71" s="27"/>
      <c r="G71" s="67" t="s">
        <v>66</v>
      </c>
      <c r="H71" s="135"/>
      <c r="I71" s="136"/>
      <c r="J71" s="46"/>
      <c r="K71" s="46"/>
      <c r="L71" s="46"/>
      <c r="M71" s="46"/>
      <c r="N71" s="46"/>
      <c r="O71" s="2">
        <f>(J71*'B1A - Install Qty by Year'!D64)+(K71*'B1A - Install Qty by Year'!E64)+(L71*'B1A - Install Qty by Year'!F64)+(M71*'B1A - Install Qty by Year'!G64)+(N71*'B1A - Install Qty by Year'!H64)</f>
        <v>0</v>
      </c>
    </row>
    <row r="72" spans="1:15" ht="26.25" customHeight="1" x14ac:dyDescent="0.4">
      <c r="A72" s="49" t="s">
        <v>186</v>
      </c>
      <c r="B72" s="188"/>
      <c r="C72" s="191"/>
      <c r="D72" s="22" t="s">
        <v>106</v>
      </c>
      <c r="E72" s="23" t="s">
        <v>79</v>
      </c>
      <c r="F72" s="27"/>
      <c r="G72" s="67" t="s">
        <v>66</v>
      </c>
      <c r="H72" s="135"/>
      <c r="I72" s="136"/>
      <c r="J72" s="46"/>
      <c r="K72" s="46"/>
      <c r="L72" s="46"/>
      <c r="M72" s="46"/>
      <c r="N72" s="46"/>
      <c r="O72" s="2">
        <f>(J72*'B1A - Install Qty by Year'!D65)+(K72*'B1A - Install Qty by Year'!E65)+(L72*'B1A - Install Qty by Year'!F65)+(M72*'B1A - Install Qty by Year'!G65)+(N72*'B1A - Install Qty by Year'!H65)</f>
        <v>0</v>
      </c>
    </row>
    <row r="73" spans="1:15" ht="26.25" customHeight="1" x14ac:dyDescent="0.4">
      <c r="A73" s="49" t="s">
        <v>187</v>
      </c>
      <c r="B73" s="189"/>
      <c r="C73" s="192"/>
      <c r="D73" s="22" t="s">
        <v>108</v>
      </c>
      <c r="E73" s="23" t="s">
        <v>79</v>
      </c>
      <c r="F73" s="27"/>
      <c r="G73" s="67" t="s">
        <v>66</v>
      </c>
      <c r="H73" s="135"/>
      <c r="I73" s="136"/>
      <c r="J73" s="46"/>
      <c r="K73" s="46"/>
      <c r="L73" s="46"/>
      <c r="M73" s="46"/>
      <c r="N73" s="46"/>
      <c r="O73" s="2">
        <f>(J73*'B1A - Install Qty by Year'!D66)+(K73*'B1A - Install Qty by Year'!E66)+(L73*'B1A - Install Qty by Year'!F66)+(M73*'B1A - Install Qty by Year'!G66)+(N73*'B1A - Install Qty by Year'!H66)</f>
        <v>0</v>
      </c>
    </row>
    <row r="74" spans="1:15" ht="26.4" customHeight="1" thickBot="1" x14ac:dyDescent="0.6">
      <c r="A74" s="210" t="str">
        <f>A4&amp;" ($CDN)"</f>
        <v>B1 - Installation Services ($CDN)</v>
      </c>
      <c r="B74" s="211"/>
      <c r="C74" s="211"/>
      <c r="D74" s="211"/>
      <c r="E74" s="211"/>
      <c r="F74" s="211"/>
      <c r="G74" s="211"/>
      <c r="H74" s="211"/>
      <c r="I74" s="211"/>
      <c r="J74" s="212"/>
      <c r="K74" s="70"/>
      <c r="L74" s="70"/>
      <c r="M74" s="70"/>
      <c r="N74" s="70"/>
      <c r="O74" s="7">
        <f>+SUM(O7:O73)</f>
        <v>0</v>
      </c>
    </row>
    <row r="75" spans="1:15" ht="23.6" thickBot="1" x14ac:dyDescent="0.65">
      <c r="C75" s="24"/>
      <c r="I75" s="6"/>
      <c r="O75" s="33" t="str">
        <f>+"Transfer the total for "&amp; $A$4&amp;" to B Price Form Summary"</f>
        <v>Transfer the total for B1 - Installation Services to B Price Form Summary</v>
      </c>
    </row>
    <row r="76" spans="1:15" ht="21.75" customHeight="1" thickBot="1" x14ac:dyDescent="0.45">
      <c r="A76" s="207" t="s">
        <v>188</v>
      </c>
      <c r="B76" s="208"/>
      <c r="C76" s="208"/>
      <c r="D76" s="208"/>
      <c r="E76" s="209"/>
      <c r="I76" s="35"/>
      <c r="J76" s="35"/>
      <c r="K76" s="35"/>
      <c r="L76" s="35"/>
      <c r="M76" s="35"/>
      <c r="N76" s="35"/>
      <c r="O76" s="35"/>
    </row>
    <row r="77" spans="1:15" ht="45" customHeight="1" thickBot="1" x14ac:dyDescent="0.45">
      <c r="A77" s="50" t="s">
        <v>189</v>
      </c>
      <c r="B77" s="204"/>
      <c r="C77" s="205"/>
      <c r="D77" s="205"/>
      <c r="E77" s="206"/>
    </row>
    <row r="78" spans="1:15" ht="45" customHeight="1" thickBot="1" x14ac:dyDescent="0.45">
      <c r="A78" s="50" t="s">
        <v>190</v>
      </c>
      <c r="B78" s="197"/>
      <c r="C78" s="193"/>
      <c r="D78" s="193"/>
      <c r="E78" s="194"/>
    </row>
    <row r="79" spans="1:15" ht="45" customHeight="1" thickBot="1" x14ac:dyDescent="0.45">
      <c r="A79" s="50" t="s">
        <v>191</v>
      </c>
      <c r="B79" s="193"/>
      <c r="C79" s="193"/>
      <c r="D79" s="193"/>
      <c r="E79" s="194"/>
    </row>
    <row r="80" spans="1:15" ht="45" customHeight="1" thickBot="1" x14ac:dyDescent="0.45">
      <c r="A80" s="50" t="s">
        <v>192</v>
      </c>
      <c r="B80" s="193"/>
      <c r="C80" s="193"/>
      <c r="D80" s="193"/>
      <c r="E80" s="194"/>
    </row>
    <row r="81" spans="1:5" ht="45" customHeight="1" thickBot="1" x14ac:dyDescent="0.45">
      <c r="A81" s="50" t="s">
        <v>193</v>
      </c>
      <c r="B81" s="193"/>
      <c r="C81" s="193"/>
      <c r="D81" s="193"/>
      <c r="E81" s="194"/>
    </row>
    <row r="82" spans="1:5" ht="45" customHeight="1" thickBot="1" x14ac:dyDescent="0.45">
      <c r="A82" s="50" t="s">
        <v>194</v>
      </c>
      <c r="B82" s="193"/>
      <c r="C82" s="193"/>
      <c r="D82" s="193"/>
      <c r="E82" s="194"/>
    </row>
    <row r="83" spans="1:5" ht="45" customHeight="1" thickBot="1" x14ac:dyDescent="0.45">
      <c r="A83" s="50" t="s">
        <v>195</v>
      </c>
      <c r="B83" s="193"/>
      <c r="C83" s="193"/>
      <c r="D83" s="193"/>
      <c r="E83" s="194"/>
    </row>
    <row r="84" spans="1:5" ht="45" customHeight="1" thickBot="1" x14ac:dyDescent="0.45">
      <c r="A84" s="50" t="s">
        <v>196</v>
      </c>
      <c r="B84" s="193"/>
      <c r="C84" s="193"/>
      <c r="D84" s="193"/>
      <c r="E84" s="194"/>
    </row>
    <row r="85" spans="1:5" ht="45" customHeight="1" thickBot="1" x14ac:dyDescent="0.45">
      <c r="A85" s="50" t="s">
        <v>197</v>
      </c>
      <c r="B85" s="193"/>
      <c r="C85" s="193"/>
      <c r="D85" s="193"/>
      <c r="E85" s="194"/>
    </row>
    <row r="86" spans="1:5" ht="45" customHeight="1" thickBot="1" x14ac:dyDescent="0.45">
      <c r="A86" s="50" t="s">
        <v>198</v>
      </c>
      <c r="B86" s="195"/>
      <c r="C86" s="195"/>
      <c r="D86" s="195"/>
      <c r="E86" s="196"/>
    </row>
  </sheetData>
  <sheetProtection formatCells="0"/>
  <mergeCells count="47">
    <mergeCell ref="C47:C49"/>
    <mergeCell ref="B47:B49"/>
    <mergeCell ref="B58:B61"/>
    <mergeCell ref="C36:C40"/>
    <mergeCell ref="B36:B40"/>
    <mergeCell ref="C43:C44"/>
    <mergeCell ref="C50:C56"/>
    <mergeCell ref="C41:C42"/>
    <mergeCell ref="C13:C16"/>
    <mergeCell ref="B13:B16"/>
    <mergeCell ref="B17:B18"/>
    <mergeCell ref="C17:C18"/>
    <mergeCell ref="B19:B23"/>
    <mergeCell ref="C19:C23"/>
    <mergeCell ref="E1:O1"/>
    <mergeCell ref="E3:O3"/>
    <mergeCell ref="E2:O2"/>
    <mergeCell ref="A2:D2"/>
    <mergeCell ref="A5:O5"/>
    <mergeCell ref="A4:O4"/>
    <mergeCell ref="A1:D1"/>
    <mergeCell ref="A3:D3"/>
    <mergeCell ref="C32:C33"/>
    <mergeCell ref="B32:B33"/>
    <mergeCell ref="C24:C26"/>
    <mergeCell ref="C58:C61"/>
    <mergeCell ref="B84:E84"/>
    <mergeCell ref="B34:B35"/>
    <mergeCell ref="C34:C35"/>
    <mergeCell ref="B41:B42"/>
    <mergeCell ref="B83:E83"/>
    <mergeCell ref="B77:E77"/>
    <mergeCell ref="A76:E76"/>
    <mergeCell ref="C62:C63"/>
    <mergeCell ref="A74:J74"/>
    <mergeCell ref="C65:C66"/>
    <mergeCell ref="B62:B63"/>
    <mergeCell ref="B50:B56"/>
    <mergeCell ref="B71:B73"/>
    <mergeCell ref="C71:C73"/>
    <mergeCell ref="B85:E85"/>
    <mergeCell ref="B86:E86"/>
    <mergeCell ref="B78:E78"/>
    <mergeCell ref="B79:E79"/>
    <mergeCell ref="B80:E80"/>
    <mergeCell ref="B81:E81"/>
    <mergeCell ref="B82:E82"/>
  </mergeCells>
  <phoneticPr fontId="21" type="noConversion"/>
  <dataValidations disablePrompts="1" count="4">
    <dataValidation type="decimal" allowBlank="1" showInputMessage="1" showErrorMessage="1" sqref="H27" xr:uid="{9AB7C691-9A5B-48EB-85EA-26755D46A62A}">
      <formula1>Q27</formula1>
      <formula2>Q28</formula2>
    </dataValidation>
    <dataValidation type="decimal" allowBlank="1" showInputMessage="1" showErrorMessage="1" sqref="H28" xr:uid="{E8CDCE8E-2504-41E9-9FDA-8AB62764AE09}">
      <formula1>Q27</formula1>
      <formula2>Q28</formula2>
    </dataValidation>
    <dataValidation type="decimal" allowBlank="1" showInputMessage="1" showErrorMessage="1" sqref="H29" xr:uid="{BE59B347-F925-4325-B8F0-611FAD23BCE0}">
      <formula1>Q27</formula1>
      <formula2>Q28</formula2>
    </dataValidation>
    <dataValidation type="decimal" operator="lessThanOrEqual" allowBlank="1" showInputMessage="1" showErrorMessage="1" errorTitle="Meter Disposal" error="Number needs to be 0 or less" sqref="J71:N73" xr:uid="{FCF1C816-A923-4BAB-AD91-3680C0CE3BB4}">
      <formula1>0</formula1>
    </dataValidation>
  </dataValidations>
  <pageMargins left="0.23622047244094491" right="0.23622047244094491" top="0.74803149606299213" bottom="0.74803149606299213" header="0.31496062992125984" footer="0.31496062992125984"/>
  <pageSetup scale="37" fitToHeight="0" orientation="landscape" r:id="rId1"/>
  <headerFooter>
    <oddHeader xml:space="preserve">&amp;CCity of Winnipeg
497-2025-Form_B-Prices Water Meter Renewal and AMS Project
</oddHeader>
    <oddFooter>&amp;LCity of Winnipeg, MB&amp;C&amp;A | Page &amp;P of &amp;N&amp;RDiameter Services copyright 2025</oddFooter>
  </headerFooter>
  <rowBreaks count="3" manualBreakCount="3">
    <brk id="31" max="10" man="1"/>
    <brk id="57" max="14" man="1"/>
    <brk id="75" max="1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8B29F-1076-4E99-B5E5-0CC6AC6B5D0B}">
  <dimension ref="A1:Y79"/>
  <sheetViews>
    <sheetView topLeftCell="B1" zoomScale="90" zoomScaleNormal="90" workbookViewId="0">
      <selection activeCell="B29" sqref="B29"/>
    </sheetView>
  </sheetViews>
  <sheetFormatPr defaultColWidth="9.07421875" defaultRowHeight="14.6" x14ac:dyDescent="0.4"/>
  <cols>
    <col min="1" max="1" width="18.84375" style="1" hidden="1" customWidth="1"/>
    <col min="2" max="2" width="87.53515625" style="1" customWidth="1"/>
    <col min="3" max="3" width="18.84375" style="68" customWidth="1"/>
    <col min="4" max="8" width="11.3046875" style="1" customWidth="1"/>
    <col min="9" max="9" width="12.4609375" style="1" bestFit="1" customWidth="1"/>
    <col min="10" max="10" width="9.07421875" style="1"/>
    <col min="11" max="11" width="10.53515625" style="1" bestFit="1" customWidth="1"/>
    <col min="12" max="12" width="11.53515625" style="1" customWidth="1"/>
    <col min="13" max="13" width="9.07421875" style="1" hidden="1" customWidth="1"/>
    <col min="14" max="14" width="21.53515625" style="1" hidden="1" customWidth="1"/>
    <col min="15" max="15" width="25.4609375" style="1" hidden="1" customWidth="1"/>
    <col min="16" max="16" width="15.69140625" style="1" hidden="1" customWidth="1"/>
    <col min="17" max="18" width="16.07421875" style="1" hidden="1" customWidth="1"/>
    <col min="19" max="19" width="10.84375" style="1" hidden="1" customWidth="1"/>
    <col min="20" max="20" width="11.53515625" style="1" hidden="1" customWidth="1"/>
    <col min="21" max="24" width="9.07421875" style="1" hidden="1" customWidth="1"/>
    <col min="25" max="25" width="11" style="1" hidden="1" customWidth="1"/>
    <col min="26" max="26" width="9.07421875" style="1" customWidth="1"/>
    <col min="27" max="16384" width="9.07421875" style="1"/>
  </cols>
  <sheetData>
    <row r="1" spans="1:19" ht="21.65" customHeight="1" thickBot="1" x14ac:dyDescent="0.45">
      <c r="A1" s="234" t="s">
        <v>19</v>
      </c>
      <c r="B1" s="234"/>
      <c r="C1" s="235" t="str">
        <f>'B Price Form Summary'!E1</f>
        <v>City of Winnipeg</v>
      </c>
      <c r="D1" s="176"/>
      <c r="E1" s="176"/>
      <c r="F1" s="176"/>
      <c r="G1" s="176"/>
      <c r="H1" s="176"/>
      <c r="I1" s="176"/>
    </row>
    <row r="2" spans="1:19" ht="21.75" customHeight="1" thickBot="1" x14ac:dyDescent="0.45">
      <c r="A2" s="234" t="s">
        <v>199</v>
      </c>
      <c r="B2" s="234"/>
      <c r="C2" s="235" t="str">
        <f>'B Price Form Summary'!E2</f>
        <v>Vendor A</v>
      </c>
      <c r="D2" s="176"/>
      <c r="E2" s="176"/>
      <c r="F2" s="176"/>
      <c r="G2" s="176"/>
      <c r="H2" s="176"/>
      <c r="I2" s="176"/>
      <c r="N2" s="232" t="s">
        <v>200</v>
      </c>
      <c r="O2" s="233"/>
      <c r="P2" s="1" t="s">
        <v>201</v>
      </c>
    </row>
    <row r="3" spans="1:19" ht="49.5" customHeight="1" thickBot="1" x14ac:dyDescent="0.45">
      <c r="A3" s="234" t="s">
        <v>23</v>
      </c>
      <c r="B3" s="234"/>
      <c r="C3" s="235" t="str">
        <f>'B Price Form Summary'!E3</f>
        <v>795-2025_RFP - Water Meter Renewal and AMS Project</v>
      </c>
      <c r="D3" s="176"/>
      <c r="E3" s="176"/>
      <c r="F3" s="176"/>
      <c r="G3" s="176"/>
      <c r="H3" s="176"/>
      <c r="I3" s="176"/>
      <c r="N3" s="76">
        <v>2026</v>
      </c>
      <c r="O3" s="113">
        <v>13997.559858194709</v>
      </c>
      <c r="P3" s="114">
        <v>6.2585219525497685E-2</v>
      </c>
    </row>
    <row r="4" spans="1:19" ht="21" thickBot="1" x14ac:dyDescent="0.45">
      <c r="A4" s="228"/>
      <c r="B4" s="228"/>
      <c r="C4" s="208"/>
      <c r="D4" s="208"/>
      <c r="E4" s="208"/>
      <c r="F4" s="208"/>
      <c r="G4" s="208"/>
      <c r="H4" s="208"/>
      <c r="I4" s="208"/>
      <c r="N4" s="76">
        <v>2027</v>
      </c>
      <c r="O4" s="113">
        <v>50935.565039541863</v>
      </c>
      <c r="P4" s="114">
        <v>0.22774065994000547</v>
      </c>
    </row>
    <row r="5" spans="1:19" ht="44.25" customHeight="1" thickBot="1" x14ac:dyDescent="0.45">
      <c r="A5" s="9" t="s">
        <v>51</v>
      </c>
      <c r="B5" s="34" t="s">
        <v>53</v>
      </c>
      <c r="C5" s="34" t="s">
        <v>202</v>
      </c>
      <c r="D5" s="34">
        <v>2026</v>
      </c>
      <c r="E5" s="34">
        <v>2027</v>
      </c>
      <c r="F5" s="34">
        <v>2028</v>
      </c>
      <c r="G5" s="34">
        <v>2029</v>
      </c>
      <c r="H5" s="34">
        <v>2030</v>
      </c>
      <c r="I5" s="9" t="s">
        <v>203</v>
      </c>
      <c r="N5" s="76">
        <v>2028</v>
      </c>
      <c r="O5" s="113">
        <v>68836.58385601308</v>
      </c>
      <c r="P5" s="114">
        <v>0.30777883828742836</v>
      </c>
    </row>
    <row r="6" spans="1:19" ht="20.25" customHeight="1" thickBot="1" x14ac:dyDescent="0.45">
      <c r="A6" s="49" t="s">
        <v>204</v>
      </c>
      <c r="B6" s="115" t="s">
        <v>205</v>
      </c>
      <c r="C6" s="71">
        <v>211352</v>
      </c>
      <c r="D6" s="71">
        <v>13228</v>
      </c>
      <c r="E6" s="71">
        <v>48134</v>
      </c>
      <c r="F6" s="71">
        <v>65048</v>
      </c>
      <c r="G6" s="71">
        <v>56866</v>
      </c>
      <c r="H6" s="71">
        <v>28076</v>
      </c>
      <c r="I6" s="72">
        <f>SUM(D6:H6)</f>
        <v>211352</v>
      </c>
      <c r="N6" s="76">
        <v>2029</v>
      </c>
      <c r="O6" s="113">
        <v>60175.784292337055</v>
      </c>
      <c r="P6" s="114">
        <v>0.26905508590128169</v>
      </c>
    </row>
    <row r="7" spans="1:19" ht="20.25" customHeight="1" thickBot="1" x14ac:dyDescent="0.45">
      <c r="A7" s="49" t="s">
        <v>206</v>
      </c>
      <c r="B7" s="115" t="s">
        <v>207</v>
      </c>
      <c r="C7" s="71">
        <v>1000</v>
      </c>
      <c r="D7" s="71">
        <v>63</v>
      </c>
      <c r="E7" s="71">
        <v>228</v>
      </c>
      <c r="F7" s="71">
        <v>308</v>
      </c>
      <c r="G7" s="71">
        <v>269</v>
      </c>
      <c r="H7" s="71">
        <v>132</v>
      </c>
      <c r="I7" s="72">
        <f>SUM(D7:H7)</f>
        <v>1000</v>
      </c>
      <c r="N7" s="76">
        <v>2030</v>
      </c>
      <c r="O7" s="113">
        <v>29710.506953913278</v>
      </c>
      <c r="P7" s="114">
        <v>0.13284019634578673</v>
      </c>
    </row>
    <row r="8" spans="1:19" ht="17.25" customHeight="1" thickBot="1" x14ac:dyDescent="0.45">
      <c r="A8" s="49" t="s">
        <v>208</v>
      </c>
      <c r="B8" s="115" t="s">
        <v>209</v>
      </c>
      <c r="C8" s="71">
        <v>4046</v>
      </c>
      <c r="D8" s="71">
        <v>254</v>
      </c>
      <c r="E8" s="71">
        <v>921</v>
      </c>
      <c r="F8" s="71">
        <v>1245</v>
      </c>
      <c r="G8" s="71">
        <v>1088</v>
      </c>
      <c r="H8" s="71">
        <v>538</v>
      </c>
      <c r="I8" s="72">
        <f t="shared" ref="I8:I66" si="0">SUM(D8:H8)</f>
        <v>4046</v>
      </c>
      <c r="K8" s="75"/>
      <c r="N8" s="76">
        <v>2031</v>
      </c>
      <c r="O8" s="77"/>
      <c r="P8" s="86">
        <v>0</v>
      </c>
      <c r="Q8" s="86"/>
      <c r="R8" s="86"/>
    </row>
    <row r="9" spans="1:19" ht="15.9" customHeight="1" thickBot="1" x14ac:dyDescent="0.45">
      <c r="A9" s="49" t="s">
        <v>210</v>
      </c>
      <c r="B9" s="115" t="s">
        <v>211</v>
      </c>
      <c r="C9" s="71">
        <v>3692</v>
      </c>
      <c r="D9" s="71">
        <v>231</v>
      </c>
      <c r="E9" s="71">
        <v>841</v>
      </c>
      <c r="F9" s="71">
        <v>1136</v>
      </c>
      <c r="G9" s="71">
        <v>994</v>
      </c>
      <c r="H9" s="71">
        <v>492</v>
      </c>
      <c r="I9" s="72">
        <f t="shared" si="0"/>
        <v>3694</v>
      </c>
      <c r="K9" s="75"/>
      <c r="O9" s="77">
        <v>0</v>
      </c>
      <c r="P9" s="86">
        <v>0</v>
      </c>
    </row>
    <row r="10" spans="1:19" ht="15.9" customHeight="1" thickBot="1" x14ac:dyDescent="0.45">
      <c r="A10" s="49" t="s">
        <v>212</v>
      </c>
      <c r="B10" s="115" t="s">
        <v>213</v>
      </c>
      <c r="C10" s="71">
        <v>1795</v>
      </c>
      <c r="D10" s="71">
        <v>112</v>
      </c>
      <c r="E10" s="71">
        <v>409</v>
      </c>
      <c r="F10" s="71">
        <v>552</v>
      </c>
      <c r="G10" s="71">
        <v>483</v>
      </c>
      <c r="H10" s="71">
        <v>239</v>
      </c>
      <c r="I10" s="72">
        <f t="shared" si="0"/>
        <v>1795</v>
      </c>
      <c r="J10" s="73"/>
      <c r="K10" s="75"/>
      <c r="N10" s="78" t="s">
        <v>214</v>
      </c>
      <c r="O10" s="79">
        <f>SUM(O3:O9)</f>
        <v>223656</v>
      </c>
    </row>
    <row r="11" spans="1:19" ht="15.9" customHeight="1" thickBot="1" x14ac:dyDescent="0.45">
      <c r="A11" s="49" t="s">
        <v>215</v>
      </c>
      <c r="B11" s="115" t="s">
        <v>216</v>
      </c>
      <c r="C11" s="71">
        <v>1425</v>
      </c>
      <c r="D11" s="71">
        <v>90</v>
      </c>
      <c r="E11" s="71">
        <v>324</v>
      </c>
      <c r="F11" s="71">
        <v>438</v>
      </c>
      <c r="G11" s="71">
        <v>383</v>
      </c>
      <c r="H11" s="71">
        <v>190</v>
      </c>
      <c r="I11" s="72">
        <f t="shared" si="0"/>
        <v>1425</v>
      </c>
      <c r="J11" s="73"/>
      <c r="K11" s="75"/>
      <c r="N11" s="114">
        <v>6.2585219525497685E-2</v>
      </c>
      <c r="O11" s="114">
        <v>0.22774065994000547</v>
      </c>
      <c r="P11" s="114">
        <v>0.30777883828742836</v>
      </c>
      <c r="Q11" s="114">
        <v>0.26905508590128169</v>
      </c>
      <c r="R11" s="114">
        <v>0.13284019634578673</v>
      </c>
      <c r="S11" s="86">
        <v>0</v>
      </c>
    </row>
    <row r="12" spans="1:19" ht="15.9" customHeight="1" thickBot="1" x14ac:dyDescent="0.45">
      <c r="A12" s="49" t="s">
        <v>217</v>
      </c>
      <c r="B12" s="116" t="s">
        <v>218</v>
      </c>
      <c r="C12" s="71">
        <v>176</v>
      </c>
      <c r="D12" s="71">
        <v>12</v>
      </c>
      <c r="E12" s="71">
        <v>40</v>
      </c>
      <c r="F12" s="71">
        <v>54</v>
      </c>
      <c r="G12" s="71">
        <v>47</v>
      </c>
      <c r="H12" s="71">
        <v>24</v>
      </c>
      <c r="I12" s="72">
        <f t="shared" si="0"/>
        <v>177</v>
      </c>
      <c r="J12" s="73"/>
      <c r="K12" s="75"/>
      <c r="L12" s="75"/>
    </row>
    <row r="13" spans="1:19" ht="15.9" customHeight="1" thickBot="1" x14ac:dyDescent="0.45">
      <c r="A13" s="49" t="s">
        <v>219</v>
      </c>
      <c r="B13" s="116" t="s">
        <v>220</v>
      </c>
      <c r="C13" s="71">
        <v>62</v>
      </c>
      <c r="D13" s="71">
        <v>4</v>
      </c>
      <c r="E13" s="71">
        <v>14</v>
      </c>
      <c r="F13" s="71">
        <v>19</v>
      </c>
      <c r="G13" s="71">
        <v>17</v>
      </c>
      <c r="H13" s="71">
        <v>9</v>
      </c>
      <c r="I13" s="72">
        <f>SUM(D13:H13)</f>
        <v>63</v>
      </c>
      <c r="J13" s="73"/>
      <c r="K13" s="75"/>
      <c r="L13" s="75"/>
    </row>
    <row r="14" spans="1:19" ht="15.9" customHeight="1" thickBot="1" x14ac:dyDescent="0.45">
      <c r="A14" s="49" t="s">
        <v>221</v>
      </c>
      <c r="B14" s="116" t="s">
        <v>222</v>
      </c>
      <c r="C14" s="71">
        <v>22</v>
      </c>
      <c r="D14" s="71">
        <v>1</v>
      </c>
      <c r="E14" s="71">
        <v>5</v>
      </c>
      <c r="F14" s="71">
        <v>7</v>
      </c>
      <c r="G14" s="71">
        <v>6</v>
      </c>
      <c r="H14" s="71">
        <v>4</v>
      </c>
      <c r="I14" s="72">
        <f t="shared" si="0"/>
        <v>23</v>
      </c>
      <c r="J14" s="73"/>
      <c r="K14" s="75"/>
      <c r="L14" s="75"/>
    </row>
    <row r="15" spans="1:19" ht="15.9" customHeight="1" thickBot="1" x14ac:dyDescent="0.45">
      <c r="A15" s="49" t="s">
        <v>223</v>
      </c>
      <c r="B15" s="116" t="s">
        <v>224</v>
      </c>
      <c r="C15" s="71">
        <v>4</v>
      </c>
      <c r="D15" s="71">
        <v>0</v>
      </c>
      <c r="E15" s="71">
        <v>1</v>
      </c>
      <c r="F15" s="71">
        <v>1</v>
      </c>
      <c r="G15" s="71">
        <v>1</v>
      </c>
      <c r="H15" s="71">
        <v>1</v>
      </c>
      <c r="I15" s="72">
        <f t="shared" si="0"/>
        <v>4</v>
      </c>
      <c r="J15" s="73"/>
      <c r="K15" s="75"/>
      <c r="L15" s="75"/>
    </row>
    <row r="16" spans="1:19" ht="15.9" customHeight="1" thickBot="1" x14ac:dyDescent="0.45">
      <c r="A16" s="49" t="s">
        <v>225</v>
      </c>
      <c r="B16" s="116" t="s">
        <v>226</v>
      </c>
      <c r="C16" s="71">
        <v>1</v>
      </c>
      <c r="D16" s="71">
        <v>0</v>
      </c>
      <c r="E16" s="71">
        <v>0</v>
      </c>
      <c r="F16" s="71">
        <v>0</v>
      </c>
      <c r="G16" s="71">
        <v>1</v>
      </c>
      <c r="H16" s="71">
        <v>0</v>
      </c>
      <c r="I16" s="72">
        <f t="shared" si="0"/>
        <v>1</v>
      </c>
      <c r="J16" s="73"/>
      <c r="K16" s="75"/>
      <c r="L16" s="75"/>
    </row>
    <row r="17" spans="1:25" ht="15.9" customHeight="1" thickBot="1" x14ac:dyDescent="0.45">
      <c r="A17" s="49" t="s">
        <v>227</v>
      </c>
      <c r="B17" s="116" t="s">
        <v>228</v>
      </c>
      <c r="C17" s="71">
        <v>24</v>
      </c>
      <c r="D17" s="71">
        <f>ROUND($C$17*N11,0)</f>
        <v>2</v>
      </c>
      <c r="E17" s="71">
        <f t="shared" ref="E17:H17" si="1">ROUND($C$17*O11,0)</f>
        <v>5</v>
      </c>
      <c r="F17" s="71">
        <f t="shared" si="1"/>
        <v>7</v>
      </c>
      <c r="G17" s="71">
        <f t="shared" si="1"/>
        <v>6</v>
      </c>
      <c r="H17" s="71">
        <f t="shared" si="1"/>
        <v>3</v>
      </c>
      <c r="I17" s="72">
        <f t="shared" si="0"/>
        <v>23</v>
      </c>
      <c r="J17" s="73"/>
      <c r="K17" s="75"/>
      <c r="L17" s="75"/>
    </row>
    <row r="18" spans="1:25" ht="17.25" customHeight="1" thickBot="1" x14ac:dyDescent="0.45">
      <c r="A18" s="49" t="s">
        <v>229</v>
      </c>
      <c r="B18" s="116" t="s">
        <v>230</v>
      </c>
      <c r="C18" s="71">
        <v>18</v>
      </c>
      <c r="D18" s="71">
        <f>ROUND($C$18*N11,0)</f>
        <v>1</v>
      </c>
      <c r="E18" s="71">
        <f t="shared" ref="E18:H18" si="2">ROUND($C$18*O11,0)</f>
        <v>4</v>
      </c>
      <c r="F18" s="71">
        <f t="shared" si="2"/>
        <v>6</v>
      </c>
      <c r="G18" s="71">
        <f t="shared" si="2"/>
        <v>5</v>
      </c>
      <c r="H18" s="71">
        <f t="shared" si="2"/>
        <v>2</v>
      </c>
      <c r="I18" s="72">
        <f t="shared" si="0"/>
        <v>18</v>
      </c>
      <c r="K18" s="75"/>
    </row>
    <row r="19" spans="1:25" ht="17.25" customHeight="1" thickBot="1" x14ac:dyDescent="0.45">
      <c r="A19" s="49" t="s">
        <v>231</v>
      </c>
      <c r="B19" s="116" t="s">
        <v>232</v>
      </c>
      <c r="C19" s="71">
        <v>41</v>
      </c>
      <c r="D19" s="71">
        <f>ROUND($C$19*N11,0)</f>
        <v>3</v>
      </c>
      <c r="E19" s="71">
        <f t="shared" ref="E19:H19" si="3">ROUND($C$19*O11,0)</f>
        <v>9</v>
      </c>
      <c r="F19" s="71">
        <f t="shared" si="3"/>
        <v>13</v>
      </c>
      <c r="G19" s="71">
        <f t="shared" si="3"/>
        <v>11</v>
      </c>
      <c r="H19" s="71">
        <f t="shared" si="3"/>
        <v>5</v>
      </c>
      <c r="I19" s="72">
        <f t="shared" si="0"/>
        <v>41</v>
      </c>
    </row>
    <row r="20" spans="1:25" ht="15.9" customHeight="1" thickBot="1" x14ac:dyDescent="0.45">
      <c r="A20" s="49" t="s">
        <v>233</v>
      </c>
      <c r="B20" s="116" t="s">
        <v>234</v>
      </c>
      <c r="C20" s="71">
        <v>11006</v>
      </c>
      <c r="D20" s="71">
        <f>ROUND($C$20*N11,0)</f>
        <v>689</v>
      </c>
      <c r="E20" s="71">
        <f>ROUND($C$20*O11,0)</f>
        <v>2507</v>
      </c>
      <c r="F20" s="71">
        <f>ROUND($C$20*P11,0)</f>
        <v>3387</v>
      </c>
      <c r="G20" s="71">
        <f>ROUND($C$20*Q11,0)</f>
        <v>2961</v>
      </c>
      <c r="H20" s="71">
        <f>ROUND($C$20*R11,0)</f>
        <v>1462</v>
      </c>
      <c r="I20" s="72">
        <f t="shared" si="0"/>
        <v>11006</v>
      </c>
    </row>
    <row r="21" spans="1:25" ht="26.25" customHeight="1" thickBot="1" x14ac:dyDescent="0.45">
      <c r="A21" s="49" t="s">
        <v>235</v>
      </c>
      <c r="B21" s="116" t="s">
        <v>236</v>
      </c>
      <c r="C21" s="71">
        <v>810</v>
      </c>
      <c r="D21" s="71">
        <f>ROUND($C$21*N11,0)</f>
        <v>51</v>
      </c>
      <c r="E21" s="71">
        <f>ROUND($C$21*O11,0)</f>
        <v>184</v>
      </c>
      <c r="F21" s="71">
        <f>ROUND($C$21*P11,0)</f>
        <v>249</v>
      </c>
      <c r="G21" s="71">
        <f>ROUND($C$21*Q11,0)</f>
        <v>218</v>
      </c>
      <c r="H21" s="71">
        <f>ROUND($C$21*R11,0)</f>
        <v>108</v>
      </c>
      <c r="I21" s="72">
        <f t="shared" si="0"/>
        <v>810</v>
      </c>
    </row>
    <row r="22" spans="1:25" ht="15.75" customHeight="1" thickBot="1" x14ac:dyDescent="0.45">
      <c r="A22" s="49" t="s">
        <v>237</v>
      </c>
      <c r="B22" s="116" t="s">
        <v>238</v>
      </c>
      <c r="C22" s="71">
        <v>78</v>
      </c>
      <c r="D22" s="71">
        <f>ROUND($C$22*N11,0)</f>
        <v>5</v>
      </c>
      <c r="E22" s="71">
        <f>ROUND($C$22*O11,0)</f>
        <v>18</v>
      </c>
      <c r="F22" s="71">
        <f>ROUND($C$22*P11,0)</f>
        <v>24</v>
      </c>
      <c r="G22" s="71">
        <f>ROUND($C$22*Q11,0)</f>
        <v>21</v>
      </c>
      <c r="H22" s="71">
        <f>ROUND($C$22*R11,0)</f>
        <v>10</v>
      </c>
      <c r="I22" s="72">
        <f t="shared" si="0"/>
        <v>78</v>
      </c>
      <c r="N22" s="80"/>
      <c r="O22" s="230" t="s">
        <v>239</v>
      </c>
      <c r="P22" s="231"/>
      <c r="Q22" s="81"/>
      <c r="R22" s="81"/>
      <c r="S22" s="82"/>
    </row>
    <row r="23" spans="1:25" ht="15.9" customHeight="1" thickBot="1" x14ac:dyDescent="0.45">
      <c r="A23" s="49" t="s">
        <v>240</v>
      </c>
      <c r="B23" s="116" t="s">
        <v>241</v>
      </c>
      <c r="C23" s="71">
        <v>11</v>
      </c>
      <c r="D23" s="71">
        <f>ROUND($C$23*N11,0)</f>
        <v>1</v>
      </c>
      <c r="E23" s="71">
        <f>ROUND($C$23*O11,0)</f>
        <v>3</v>
      </c>
      <c r="F23" s="71">
        <f>ROUND($C$23*P11,0)</f>
        <v>3</v>
      </c>
      <c r="G23" s="71">
        <f>ROUND($C$23*Q11,0)</f>
        <v>3</v>
      </c>
      <c r="H23" s="71">
        <f>ROUND($C$23*R11,0)</f>
        <v>1</v>
      </c>
      <c r="I23" s="72">
        <f t="shared" si="0"/>
        <v>11</v>
      </c>
      <c r="N23" s="83" t="s">
        <v>242</v>
      </c>
      <c r="O23" s="83" t="s">
        <v>243</v>
      </c>
      <c r="P23" s="83" t="s">
        <v>244</v>
      </c>
      <c r="Q23" s="83" t="s">
        <v>244</v>
      </c>
      <c r="R23" s="87" t="s">
        <v>245</v>
      </c>
      <c r="S23" s="83" t="s">
        <v>60</v>
      </c>
      <c r="T23" s="68">
        <v>2026</v>
      </c>
      <c r="U23" s="68">
        <v>2027</v>
      </c>
      <c r="V23" s="68">
        <v>2028</v>
      </c>
      <c r="W23" s="68">
        <v>2029</v>
      </c>
      <c r="X23" s="68">
        <v>2030</v>
      </c>
      <c r="Y23" s="68"/>
    </row>
    <row r="24" spans="1:25" ht="15" customHeight="1" thickBot="1" x14ac:dyDescent="0.45">
      <c r="A24" s="49" t="s">
        <v>246</v>
      </c>
      <c r="B24" s="116" t="s">
        <v>247</v>
      </c>
      <c r="C24" s="71">
        <v>209</v>
      </c>
      <c r="D24" s="71">
        <f>ROUND($C$24*N11,0)</f>
        <v>13</v>
      </c>
      <c r="E24" s="71">
        <f>ROUND($C$24*O11,0)</f>
        <v>48</v>
      </c>
      <c r="F24" s="71">
        <f>ROUND($C$24*P11,0)</f>
        <v>64</v>
      </c>
      <c r="G24" s="71">
        <f>ROUND($C$24*Q11,0)</f>
        <v>56</v>
      </c>
      <c r="H24" s="71">
        <f>ROUND($C$24*R11,0)</f>
        <v>28</v>
      </c>
      <c r="I24" s="72">
        <f t="shared" si="0"/>
        <v>209</v>
      </c>
      <c r="N24" s="84" t="s">
        <v>248</v>
      </c>
      <c r="O24" s="88">
        <v>212350.39441592657</v>
      </c>
      <c r="P24" s="84"/>
      <c r="Q24" s="84"/>
      <c r="R24" s="84"/>
      <c r="S24" s="89">
        <f t="shared" ref="S24:S33" si="4">SUM(O24:Q24)</f>
        <v>212350.39441592657</v>
      </c>
      <c r="T24" s="68">
        <f>ROUND($P$3*O24,0)+1</f>
        <v>13291</v>
      </c>
      <c r="U24" s="68">
        <f>ROUND($P$4*O24,0)+1</f>
        <v>48362</v>
      </c>
      <c r="V24" s="68">
        <f>ROUND($P$5*O24,0)+1</f>
        <v>65358</v>
      </c>
      <c r="W24" s="68">
        <f>ROUND($P$6*O24,0)+1</f>
        <v>57135</v>
      </c>
      <c r="X24" s="68">
        <f>ROUND($P$7*O24,0)+1</f>
        <v>28210</v>
      </c>
      <c r="Y24" s="68">
        <f t="shared" ref="Y24:Y33" si="5">SUM(T24:X24)</f>
        <v>212356</v>
      </c>
    </row>
    <row r="25" spans="1:25" customFormat="1" ht="15.9" customHeight="1" thickBot="1" x14ac:dyDescent="0.45">
      <c r="A25" s="117" t="s">
        <v>249</v>
      </c>
      <c r="B25" s="118" t="s">
        <v>250</v>
      </c>
      <c r="C25" s="119">
        <v>10820</v>
      </c>
      <c r="D25" s="119">
        <f>ROUND($C$25*N11,0)</f>
        <v>677</v>
      </c>
      <c r="E25" s="119">
        <f>ROUND($C$25*O11,0)</f>
        <v>2464</v>
      </c>
      <c r="F25" s="119">
        <f>ROUND($C$25*P11,0)</f>
        <v>3330</v>
      </c>
      <c r="G25" s="119">
        <f>ROUND($C$25*Q11,0)</f>
        <v>2911</v>
      </c>
      <c r="H25" s="119">
        <f>ROUND($C$25*R11,0)</f>
        <v>1437</v>
      </c>
      <c r="I25" s="120">
        <f t="shared" si="0"/>
        <v>10819</v>
      </c>
      <c r="N25" s="121" t="s">
        <v>251</v>
      </c>
      <c r="O25" s="122">
        <v>4045.5986311415304</v>
      </c>
      <c r="P25" s="121"/>
      <c r="Q25" s="121"/>
      <c r="R25" s="121"/>
      <c r="S25" s="123">
        <f t="shared" si="4"/>
        <v>4045.5986311415304</v>
      </c>
      <c r="T25" s="124">
        <f>ROUND($P$3*O25,0)+1</f>
        <v>254</v>
      </c>
      <c r="U25" s="124">
        <f t="shared" ref="U25:U34" si="6">ROUND($P$4*O25,0)</f>
        <v>921</v>
      </c>
      <c r="V25" s="124">
        <f t="shared" ref="V25:V34" si="7">ROUND($P$5*O25,0)</f>
        <v>1245</v>
      </c>
      <c r="W25" s="124">
        <f t="shared" ref="W25:W32" si="8">ROUND($P$6*O25,0)</f>
        <v>1088</v>
      </c>
      <c r="X25" s="124">
        <f>ROUND($P$7*O25,0)+1</f>
        <v>538</v>
      </c>
      <c r="Y25" s="124">
        <f t="shared" si="5"/>
        <v>4046</v>
      </c>
    </row>
    <row r="26" spans="1:25" ht="15.9" customHeight="1" thickBot="1" x14ac:dyDescent="0.45">
      <c r="A26" s="49" t="s">
        <v>252</v>
      </c>
      <c r="B26" s="116" t="s">
        <v>253</v>
      </c>
      <c r="C26" s="71">
        <v>185</v>
      </c>
      <c r="D26" s="71">
        <f>ROUND($C$26*N11,0)</f>
        <v>12</v>
      </c>
      <c r="E26" s="71">
        <f>ROUND($C$26*O11,0)</f>
        <v>42</v>
      </c>
      <c r="F26" s="71">
        <f>ROUND($C$26*P11,0)</f>
        <v>57</v>
      </c>
      <c r="G26" s="71">
        <f>ROUND($C$26*Q11,0)</f>
        <v>50</v>
      </c>
      <c r="H26" s="71">
        <f>ROUND($C$26*R11,0)</f>
        <v>25</v>
      </c>
      <c r="I26" s="72">
        <f t="shared" si="0"/>
        <v>186</v>
      </c>
      <c r="N26" s="84" t="s">
        <v>254</v>
      </c>
      <c r="O26" s="88">
        <v>3692.5647084385778</v>
      </c>
      <c r="P26" s="84">
        <v>24</v>
      </c>
      <c r="Q26" s="84"/>
      <c r="R26" s="84"/>
      <c r="S26" s="89">
        <f t="shared" si="4"/>
        <v>3716.5647084385778</v>
      </c>
      <c r="T26" s="68">
        <f t="shared" ref="T26:T34" si="9">ROUND($P$3*O26,0)</f>
        <v>231</v>
      </c>
      <c r="U26" s="68">
        <f t="shared" si="6"/>
        <v>841</v>
      </c>
      <c r="V26" s="68">
        <f t="shared" si="7"/>
        <v>1136</v>
      </c>
      <c r="W26" s="68">
        <f t="shared" si="8"/>
        <v>994</v>
      </c>
      <c r="X26" s="68">
        <f t="shared" ref="X26:X32" si="10">ROUND($P$7*O26,0)+1</f>
        <v>492</v>
      </c>
      <c r="Y26" s="68">
        <f t="shared" si="5"/>
        <v>3694</v>
      </c>
    </row>
    <row r="27" spans="1:25" ht="15.9" customHeight="1" thickBot="1" x14ac:dyDescent="0.45">
      <c r="A27" s="49" t="s">
        <v>255</v>
      </c>
      <c r="B27" s="116" t="s">
        <v>256</v>
      </c>
      <c r="C27" s="71">
        <v>9</v>
      </c>
      <c r="D27" s="71">
        <f>ROUND($C$27*N11,0)</f>
        <v>1</v>
      </c>
      <c r="E27" s="71">
        <f>ROUND($C$27*O11,0)</f>
        <v>2</v>
      </c>
      <c r="F27" s="71">
        <f>ROUND($C$27*P11,0)</f>
        <v>3</v>
      </c>
      <c r="G27" s="71">
        <f>ROUND($C$27*Q11,0)</f>
        <v>2</v>
      </c>
      <c r="H27" s="71">
        <f>ROUND($C$27*R11,0)</f>
        <v>1</v>
      </c>
      <c r="I27" s="72">
        <f t="shared" si="0"/>
        <v>9</v>
      </c>
      <c r="N27" s="84" t="s">
        <v>257</v>
      </c>
      <c r="O27" s="88">
        <v>1795.019011923192</v>
      </c>
      <c r="P27" s="84">
        <v>1</v>
      </c>
      <c r="Q27" s="84"/>
      <c r="R27" s="84"/>
      <c r="S27" s="89">
        <f t="shared" si="4"/>
        <v>1796.019011923192</v>
      </c>
      <c r="T27" s="68">
        <f t="shared" si="9"/>
        <v>112</v>
      </c>
      <c r="U27" s="68">
        <f t="shared" si="6"/>
        <v>409</v>
      </c>
      <c r="V27" s="68">
        <f t="shared" si="7"/>
        <v>552</v>
      </c>
      <c r="W27" s="68">
        <f t="shared" si="8"/>
        <v>483</v>
      </c>
      <c r="X27" s="68">
        <f t="shared" si="10"/>
        <v>239</v>
      </c>
      <c r="Y27" s="68">
        <f t="shared" si="5"/>
        <v>1795</v>
      </c>
    </row>
    <row r="28" spans="1:25" ht="15.9" customHeight="1" thickBot="1" x14ac:dyDescent="0.45">
      <c r="A28" s="49" t="s">
        <v>258</v>
      </c>
      <c r="B28" s="116" t="s">
        <v>259</v>
      </c>
      <c r="C28" s="71">
        <v>8</v>
      </c>
      <c r="D28" s="71">
        <f>ROUND($C$28*N11,0)</f>
        <v>1</v>
      </c>
      <c r="E28" s="71">
        <f>ROUND($C$28*O11,0)</f>
        <v>2</v>
      </c>
      <c r="F28" s="71">
        <f>ROUND($C$28*P11,0)</f>
        <v>2</v>
      </c>
      <c r="G28" s="71">
        <f>ROUND($C$28*Q11,0)</f>
        <v>2</v>
      </c>
      <c r="H28" s="71">
        <f>ROUND($C$28*R11,0)</f>
        <v>1</v>
      </c>
      <c r="I28" s="72">
        <f t="shared" si="0"/>
        <v>8</v>
      </c>
      <c r="N28" s="84" t="s">
        <v>260</v>
      </c>
      <c r="O28" s="88">
        <v>1424.6747874738587</v>
      </c>
      <c r="P28" s="84">
        <v>17</v>
      </c>
      <c r="Q28" s="84"/>
      <c r="R28" s="84"/>
      <c r="S28" s="89">
        <f t="shared" si="4"/>
        <v>1441.6747874738587</v>
      </c>
      <c r="T28" s="68">
        <f>ROUND($P$3*O28,0)+1</f>
        <v>90</v>
      </c>
      <c r="U28" s="68">
        <f t="shared" si="6"/>
        <v>324</v>
      </c>
      <c r="V28" s="68">
        <f t="shared" si="7"/>
        <v>438</v>
      </c>
      <c r="W28" s="68">
        <f t="shared" si="8"/>
        <v>383</v>
      </c>
      <c r="X28" s="68">
        <f t="shared" si="10"/>
        <v>190</v>
      </c>
      <c r="Y28" s="68">
        <f t="shared" si="5"/>
        <v>1425</v>
      </c>
    </row>
    <row r="29" spans="1:25" ht="15" thickBot="1" x14ac:dyDescent="0.45">
      <c r="A29" s="49" t="s">
        <v>261</v>
      </c>
      <c r="B29" s="116" t="s">
        <v>262</v>
      </c>
      <c r="C29" s="71">
        <v>1</v>
      </c>
      <c r="D29" s="71">
        <f>ROUND($C$29*N11,0)</f>
        <v>0</v>
      </c>
      <c r="E29" s="71">
        <v>1</v>
      </c>
      <c r="F29" s="71"/>
      <c r="G29" s="71"/>
      <c r="H29" s="71"/>
      <c r="I29" s="72">
        <f t="shared" si="0"/>
        <v>1</v>
      </c>
      <c r="N29" s="84" t="s">
        <v>263</v>
      </c>
      <c r="O29" s="88">
        <v>175.53206225046853</v>
      </c>
      <c r="P29" s="84">
        <v>27</v>
      </c>
      <c r="Q29" s="84">
        <v>4</v>
      </c>
      <c r="R29" s="84"/>
      <c r="S29" s="89">
        <f t="shared" si="4"/>
        <v>206.53206225046853</v>
      </c>
      <c r="T29" s="68">
        <f>ROUND($P$3*O29,0)+1</f>
        <v>12</v>
      </c>
      <c r="U29" s="68">
        <f t="shared" si="6"/>
        <v>40</v>
      </c>
      <c r="V29" s="68">
        <f t="shared" si="7"/>
        <v>54</v>
      </c>
      <c r="W29" s="68">
        <f t="shared" si="8"/>
        <v>47</v>
      </c>
      <c r="X29" s="68">
        <f t="shared" si="10"/>
        <v>24</v>
      </c>
      <c r="Y29" s="68">
        <f t="shared" si="5"/>
        <v>177</v>
      </c>
    </row>
    <row r="30" spans="1:25" ht="15" thickBot="1" x14ac:dyDescent="0.45">
      <c r="A30" s="49" t="s">
        <v>264</v>
      </c>
      <c r="B30" s="116" t="s">
        <v>265</v>
      </c>
      <c r="C30" s="71">
        <v>1</v>
      </c>
      <c r="D30" s="71">
        <f>ROUND($C$30*N11,0)</f>
        <v>0</v>
      </c>
      <c r="E30" s="71"/>
      <c r="F30" s="71">
        <v>1</v>
      </c>
      <c r="G30" s="71"/>
      <c r="H30" s="71"/>
      <c r="I30" s="72">
        <f t="shared" si="0"/>
        <v>1</v>
      </c>
      <c r="N30" s="84" t="s">
        <v>266</v>
      </c>
      <c r="O30" s="88">
        <v>61.781960400879981</v>
      </c>
      <c r="P30" s="84">
        <v>1</v>
      </c>
      <c r="Q30" s="84">
        <v>1</v>
      </c>
      <c r="R30" s="84"/>
      <c r="S30" s="89">
        <f t="shared" si="4"/>
        <v>63.781960400879981</v>
      </c>
      <c r="T30" s="68">
        <f t="shared" si="9"/>
        <v>4</v>
      </c>
      <c r="U30" s="68">
        <f t="shared" si="6"/>
        <v>14</v>
      </c>
      <c r="V30" s="68">
        <f t="shared" si="7"/>
        <v>19</v>
      </c>
      <c r="W30" s="68">
        <f t="shared" si="8"/>
        <v>17</v>
      </c>
      <c r="X30" s="68">
        <f t="shared" si="10"/>
        <v>9</v>
      </c>
      <c r="Y30" s="68">
        <f t="shared" si="5"/>
        <v>63</v>
      </c>
    </row>
    <row r="31" spans="1:25" ht="15" thickBot="1" x14ac:dyDescent="0.45">
      <c r="A31" s="49" t="s">
        <v>267</v>
      </c>
      <c r="B31" s="116" t="s">
        <v>268</v>
      </c>
      <c r="C31" s="71">
        <v>1</v>
      </c>
      <c r="D31" s="71">
        <f>ROUND($C$31*N11,0)</f>
        <v>0</v>
      </c>
      <c r="E31" s="71"/>
      <c r="F31" s="71"/>
      <c r="G31" s="71">
        <v>1</v>
      </c>
      <c r="H31" s="71"/>
      <c r="I31" s="72">
        <f t="shared" si="0"/>
        <v>1</v>
      </c>
      <c r="N31" s="84" t="s">
        <v>269</v>
      </c>
      <c r="O31" s="88">
        <v>22.335125886091419</v>
      </c>
      <c r="P31" s="84">
        <v>5</v>
      </c>
      <c r="Q31" s="84"/>
      <c r="R31" s="84"/>
      <c r="S31" s="89">
        <f t="shared" si="4"/>
        <v>27.335125886091419</v>
      </c>
      <c r="T31" s="68">
        <f t="shared" si="9"/>
        <v>1</v>
      </c>
      <c r="U31" s="68">
        <f t="shared" si="6"/>
        <v>5</v>
      </c>
      <c r="V31" s="68">
        <f t="shared" si="7"/>
        <v>7</v>
      </c>
      <c r="W31" s="68">
        <f t="shared" si="8"/>
        <v>6</v>
      </c>
      <c r="X31" s="68">
        <f t="shared" si="10"/>
        <v>4</v>
      </c>
      <c r="Y31" s="68">
        <f t="shared" si="5"/>
        <v>23</v>
      </c>
    </row>
    <row r="32" spans="1:25" ht="15" thickBot="1" x14ac:dyDescent="0.45">
      <c r="A32" s="49" t="s">
        <v>270</v>
      </c>
      <c r="B32" s="116" t="s">
        <v>271</v>
      </c>
      <c r="C32" s="71">
        <v>1</v>
      </c>
      <c r="D32" s="71">
        <f>ROUND($C$32*N11,0)</f>
        <v>0</v>
      </c>
      <c r="E32" s="71"/>
      <c r="F32" s="71">
        <v>1</v>
      </c>
      <c r="G32" s="71"/>
      <c r="H32" s="71"/>
      <c r="I32" s="72">
        <f t="shared" si="0"/>
        <v>1</v>
      </c>
      <c r="N32" s="84" t="s">
        <v>272</v>
      </c>
      <c r="O32" s="88">
        <v>4.0744724191314265</v>
      </c>
      <c r="P32" s="84">
        <v>2</v>
      </c>
      <c r="Q32" s="84"/>
      <c r="R32" s="84"/>
      <c r="S32" s="89">
        <f t="shared" si="4"/>
        <v>6.0744724191314265</v>
      </c>
      <c r="T32" s="68">
        <f t="shared" si="9"/>
        <v>0</v>
      </c>
      <c r="U32" s="68">
        <f t="shared" si="6"/>
        <v>1</v>
      </c>
      <c r="V32" s="68">
        <f t="shared" si="7"/>
        <v>1</v>
      </c>
      <c r="W32" s="68">
        <f t="shared" si="8"/>
        <v>1</v>
      </c>
      <c r="X32" s="68">
        <f t="shared" si="10"/>
        <v>2</v>
      </c>
      <c r="Y32" s="68">
        <f t="shared" si="5"/>
        <v>5</v>
      </c>
    </row>
    <row r="33" spans="1:25" ht="15" thickBot="1" x14ac:dyDescent="0.45">
      <c r="A33" s="49" t="s">
        <v>273</v>
      </c>
      <c r="B33" s="116" t="s">
        <v>274</v>
      </c>
      <c r="C33" s="71">
        <v>1</v>
      </c>
      <c r="D33" s="71">
        <f>ROUND($C$33*N11,0)</f>
        <v>0</v>
      </c>
      <c r="E33" s="71"/>
      <c r="F33" s="71"/>
      <c r="G33" s="71">
        <v>1</v>
      </c>
      <c r="H33" s="71"/>
      <c r="I33" s="72">
        <f t="shared" si="0"/>
        <v>1</v>
      </c>
      <c r="N33" s="84" t="s">
        <v>275</v>
      </c>
      <c r="O33" s="88">
        <v>1.0248241397104754</v>
      </c>
      <c r="P33" s="84">
        <v>1</v>
      </c>
      <c r="Q33" s="84"/>
      <c r="R33" s="84"/>
      <c r="S33" s="89">
        <f t="shared" si="4"/>
        <v>2.0248241397104754</v>
      </c>
      <c r="T33" s="68">
        <f t="shared" si="9"/>
        <v>0</v>
      </c>
      <c r="U33" s="68">
        <f t="shared" si="6"/>
        <v>0</v>
      </c>
      <c r="V33" s="68">
        <f t="shared" si="7"/>
        <v>0</v>
      </c>
      <c r="W33" s="68">
        <f>ROUND($P$6*O33,0)+1</f>
        <v>1</v>
      </c>
      <c r="X33" s="68">
        <v>0</v>
      </c>
      <c r="Y33" s="68">
        <f t="shared" si="5"/>
        <v>1</v>
      </c>
    </row>
    <row r="34" spans="1:25" ht="15" thickBot="1" x14ac:dyDescent="0.45">
      <c r="A34" s="49" t="s">
        <v>276</v>
      </c>
      <c r="B34" s="116" t="s">
        <v>277</v>
      </c>
      <c r="C34" s="71">
        <v>15148</v>
      </c>
      <c r="D34" s="71">
        <f>ROUND($C$34*N11,0)</f>
        <v>948</v>
      </c>
      <c r="E34" s="71">
        <f t="shared" ref="E34:H34" si="11">ROUND($C$34*O11,0)</f>
        <v>3450</v>
      </c>
      <c r="F34" s="71">
        <f t="shared" si="11"/>
        <v>4662</v>
      </c>
      <c r="G34" s="71">
        <f t="shared" si="11"/>
        <v>4076</v>
      </c>
      <c r="H34" s="71">
        <f t="shared" si="11"/>
        <v>2012</v>
      </c>
      <c r="I34" s="72">
        <f t="shared" si="0"/>
        <v>15148</v>
      </c>
      <c r="N34" s="84" t="s">
        <v>158</v>
      </c>
      <c r="O34" s="88"/>
      <c r="P34" s="84"/>
      <c r="Q34" s="84"/>
      <c r="R34" s="84"/>
      <c r="S34" s="85"/>
      <c r="T34" s="68">
        <f t="shared" si="9"/>
        <v>0</v>
      </c>
      <c r="U34" s="68">
        <f t="shared" si="6"/>
        <v>0</v>
      </c>
      <c r="V34" s="68">
        <f t="shared" si="7"/>
        <v>0</v>
      </c>
      <c r="W34" s="68">
        <f>ROUND($P$6*O34,0)</f>
        <v>0</v>
      </c>
      <c r="X34" s="68">
        <f t="shared" ref="X34" si="12">ROUND($P$8*O34,0)</f>
        <v>0</v>
      </c>
      <c r="Y34" s="68"/>
    </row>
    <row r="35" spans="1:25" ht="15" thickBot="1" x14ac:dyDescent="0.45">
      <c r="A35" s="49" t="s">
        <v>278</v>
      </c>
      <c r="B35" s="116" t="s">
        <v>279</v>
      </c>
      <c r="C35" s="71">
        <v>259</v>
      </c>
      <c r="D35" s="71">
        <f>ROUND($C$35*N11,0)</f>
        <v>16</v>
      </c>
      <c r="E35" s="71">
        <f t="shared" ref="E35:H35" si="13">ROUND($C$35*O11,0)</f>
        <v>59</v>
      </c>
      <c r="F35" s="71">
        <f t="shared" si="13"/>
        <v>80</v>
      </c>
      <c r="G35" s="71">
        <f t="shared" si="13"/>
        <v>70</v>
      </c>
      <c r="H35" s="71">
        <f t="shared" si="13"/>
        <v>34</v>
      </c>
      <c r="I35" s="72">
        <f t="shared" si="0"/>
        <v>259</v>
      </c>
      <c r="N35" s="85" t="s">
        <v>60</v>
      </c>
      <c r="O35" s="85">
        <f>SUM(O24:O33)</f>
        <v>223573.00000000003</v>
      </c>
      <c r="P35" s="85">
        <f>SUM(P24:P33)</f>
        <v>78</v>
      </c>
      <c r="Q35" s="85">
        <f>SUM(Q24:Q33)</f>
        <v>5</v>
      </c>
      <c r="R35" s="85"/>
      <c r="S35" s="89">
        <f>SUM(S24:S34)</f>
        <v>223656.00000000003</v>
      </c>
      <c r="T35" s="68">
        <f>SUM(T24:T33)</f>
        <v>13995</v>
      </c>
      <c r="U35" s="68">
        <f>SUM(U24:U33)</f>
        <v>50917</v>
      </c>
      <c r="V35" s="68">
        <f>SUM(V24:V33)</f>
        <v>68810</v>
      </c>
      <c r="W35" s="68">
        <f>SUM(W24:W33)</f>
        <v>60155</v>
      </c>
      <c r="X35" s="68">
        <f>SUM(X24:X33)</f>
        <v>29708</v>
      </c>
      <c r="Y35" s="68">
        <f>SUM(T35:X35)</f>
        <v>223585</v>
      </c>
    </row>
    <row r="36" spans="1:25" ht="15" thickBot="1" x14ac:dyDescent="0.45">
      <c r="A36" s="49" t="s">
        <v>280</v>
      </c>
      <c r="B36" s="116" t="s">
        <v>281</v>
      </c>
      <c r="C36" s="71">
        <v>8656</v>
      </c>
      <c r="D36" s="71">
        <f>ROUND($C$36*N11,0)</f>
        <v>542</v>
      </c>
      <c r="E36" s="71">
        <f t="shared" ref="E36:H36" si="14">ROUND($C$36*O11,0)</f>
        <v>1971</v>
      </c>
      <c r="F36" s="71">
        <f t="shared" si="14"/>
        <v>2664</v>
      </c>
      <c r="G36" s="71">
        <f t="shared" si="14"/>
        <v>2329</v>
      </c>
      <c r="H36" s="71">
        <f t="shared" si="14"/>
        <v>1150</v>
      </c>
      <c r="I36" s="72">
        <f t="shared" si="0"/>
        <v>8656</v>
      </c>
    </row>
    <row r="37" spans="1:25" ht="15" thickBot="1" x14ac:dyDescent="0.45">
      <c r="A37" s="49" t="s">
        <v>282</v>
      </c>
      <c r="B37" s="116" t="s">
        <v>283</v>
      </c>
      <c r="C37" s="71">
        <v>148</v>
      </c>
      <c r="D37" s="71">
        <f>ROUND($C$37*N11,0)</f>
        <v>9</v>
      </c>
      <c r="E37" s="71">
        <f t="shared" ref="E37:H37" si="15">ROUND($C$37*O11,0)</f>
        <v>34</v>
      </c>
      <c r="F37" s="71">
        <f>ROUND($C$37*P11,0)</f>
        <v>46</v>
      </c>
      <c r="G37" s="71">
        <f t="shared" si="15"/>
        <v>40</v>
      </c>
      <c r="H37" s="71">
        <f t="shared" si="15"/>
        <v>20</v>
      </c>
      <c r="I37" s="72">
        <f t="shared" si="0"/>
        <v>149</v>
      </c>
    </row>
    <row r="38" spans="1:25" ht="15" thickBot="1" x14ac:dyDescent="0.45">
      <c r="A38" s="49" t="s">
        <v>284</v>
      </c>
      <c r="B38" s="116" t="s">
        <v>285</v>
      </c>
      <c r="C38" s="71">
        <v>1101</v>
      </c>
      <c r="D38" s="71">
        <f>ROUND($C$38*N11,0)</f>
        <v>69</v>
      </c>
      <c r="E38" s="71">
        <f t="shared" ref="E38:H38" si="16">ROUND($C$38*O11,0)</f>
        <v>251</v>
      </c>
      <c r="F38" s="71">
        <f t="shared" si="16"/>
        <v>339</v>
      </c>
      <c r="G38" s="71">
        <f t="shared" si="16"/>
        <v>296</v>
      </c>
      <c r="H38" s="71">
        <f t="shared" si="16"/>
        <v>146</v>
      </c>
      <c r="I38" s="72">
        <f t="shared" si="0"/>
        <v>1101</v>
      </c>
    </row>
    <row r="39" spans="1:25" ht="15" thickBot="1" x14ac:dyDescent="0.45">
      <c r="A39" s="49" t="s">
        <v>286</v>
      </c>
      <c r="B39" s="116" t="s">
        <v>287</v>
      </c>
      <c r="C39" s="71">
        <v>873</v>
      </c>
      <c r="D39" s="71">
        <f>ROUND($C$39*N11,0)</f>
        <v>55</v>
      </c>
      <c r="E39" s="71">
        <f t="shared" ref="E39:H39" si="17">ROUND($C$39*O11,0)</f>
        <v>199</v>
      </c>
      <c r="F39" s="71">
        <f t="shared" si="17"/>
        <v>269</v>
      </c>
      <c r="G39" s="71">
        <f t="shared" si="17"/>
        <v>235</v>
      </c>
      <c r="H39" s="71">
        <f t="shared" si="17"/>
        <v>116</v>
      </c>
      <c r="I39" s="72">
        <f t="shared" si="0"/>
        <v>874</v>
      </c>
    </row>
    <row r="40" spans="1:25" ht="15" thickBot="1" x14ac:dyDescent="0.45">
      <c r="A40" s="49"/>
      <c r="B40" s="116" t="s">
        <v>288</v>
      </c>
      <c r="C40" s="71">
        <v>540</v>
      </c>
      <c r="D40" s="71">
        <v>100</v>
      </c>
      <c r="E40" s="71">
        <v>325</v>
      </c>
      <c r="F40" s="71">
        <v>375</v>
      </c>
      <c r="G40" s="71">
        <v>325</v>
      </c>
      <c r="H40" s="71">
        <v>250</v>
      </c>
      <c r="I40" s="72">
        <f t="shared" si="0"/>
        <v>1375</v>
      </c>
    </row>
    <row r="41" spans="1:25" ht="15" thickBot="1" x14ac:dyDescent="0.45">
      <c r="A41" s="49"/>
      <c r="B41" s="116" t="s">
        <v>289</v>
      </c>
      <c r="C41" s="71">
        <v>540</v>
      </c>
      <c r="D41" s="71">
        <v>100</v>
      </c>
      <c r="E41" s="71">
        <v>325</v>
      </c>
      <c r="F41" s="71">
        <v>375</v>
      </c>
      <c r="G41" s="71">
        <v>325</v>
      </c>
      <c r="H41" s="71">
        <v>250</v>
      </c>
      <c r="I41" s="72">
        <f t="shared" si="0"/>
        <v>1375</v>
      </c>
    </row>
    <row r="42" spans="1:25" ht="15" thickBot="1" x14ac:dyDescent="0.45">
      <c r="A42" s="49"/>
      <c r="B42" s="116" t="s">
        <v>290</v>
      </c>
      <c r="C42" s="71">
        <v>50</v>
      </c>
      <c r="D42" s="71">
        <f>ROUND($C$42*N11,0)</f>
        <v>3</v>
      </c>
      <c r="E42" s="71">
        <f t="shared" ref="E42:H42" si="18">ROUND($C$42*O11,0)</f>
        <v>11</v>
      </c>
      <c r="F42" s="71">
        <f t="shared" si="18"/>
        <v>15</v>
      </c>
      <c r="G42" s="71">
        <f t="shared" si="18"/>
        <v>13</v>
      </c>
      <c r="H42" s="71">
        <f t="shared" si="18"/>
        <v>7</v>
      </c>
      <c r="I42" s="72">
        <f t="shared" si="0"/>
        <v>49</v>
      </c>
    </row>
    <row r="43" spans="1:25" ht="15" thickBot="1" x14ac:dyDescent="0.45">
      <c r="A43" s="49" t="s">
        <v>291</v>
      </c>
      <c r="B43" s="116" t="s">
        <v>292</v>
      </c>
      <c r="C43" s="71">
        <v>180</v>
      </c>
      <c r="D43" s="71">
        <f>ROUND($C$43*N11,0)</f>
        <v>11</v>
      </c>
      <c r="E43" s="71">
        <f t="shared" ref="E43:H43" si="19">ROUND($C$43*O11,0)</f>
        <v>41</v>
      </c>
      <c r="F43" s="71">
        <f t="shared" si="19"/>
        <v>55</v>
      </c>
      <c r="G43" s="71">
        <f t="shared" si="19"/>
        <v>48</v>
      </c>
      <c r="H43" s="71">
        <f t="shared" si="19"/>
        <v>24</v>
      </c>
      <c r="I43" s="72">
        <f t="shared" si="0"/>
        <v>179</v>
      </c>
    </row>
    <row r="44" spans="1:25" ht="15" thickBot="1" x14ac:dyDescent="0.45">
      <c r="A44" s="49" t="s">
        <v>293</v>
      </c>
      <c r="B44" s="116" t="s">
        <v>294</v>
      </c>
      <c r="C44" s="71">
        <v>143</v>
      </c>
      <c r="D44" s="71">
        <f>ROUND($C$44*N11,0)</f>
        <v>9</v>
      </c>
      <c r="E44" s="71">
        <f t="shared" ref="E44:H44" si="20">ROUND($C$44*O11,0)</f>
        <v>33</v>
      </c>
      <c r="F44" s="71">
        <f t="shared" si="20"/>
        <v>44</v>
      </c>
      <c r="G44" s="71">
        <f t="shared" si="20"/>
        <v>38</v>
      </c>
      <c r="H44" s="71">
        <f t="shared" si="20"/>
        <v>19</v>
      </c>
      <c r="I44" s="72">
        <f t="shared" si="0"/>
        <v>143</v>
      </c>
    </row>
    <row r="45" spans="1:25" ht="15" thickBot="1" x14ac:dyDescent="0.45">
      <c r="A45" s="49" t="s">
        <v>295</v>
      </c>
      <c r="B45" s="116" t="s">
        <v>296</v>
      </c>
      <c r="C45" s="71">
        <v>18</v>
      </c>
      <c r="D45" s="71">
        <f>ROUND($C$45*N11,0)</f>
        <v>1</v>
      </c>
      <c r="E45" s="71">
        <f t="shared" ref="E45:H45" si="21">ROUND($C$45*O11,0)</f>
        <v>4</v>
      </c>
      <c r="F45" s="71">
        <f t="shared" si="21"/>
        <v>6</v>
      </c>
      <c r="G45" s="71">
        <f t="shared" si="21"/>
        <v>5</v>
      </c>
      <c r="H45" s="71">
        <f t="shared" si="21"/>
        <v>2</v>
      </c>
      <c r="I45" s="72">
        <f t="shared" si="0"/>
        <v>18</v>
      </c>
    </row>
    <row r="46" spans="1:25" ht="15" thickBot="1" x14ac:dyDescent="0.45">
      <c r="A46" s="49" t="s">
        <v>297</v>
      </c>
      <c r="B46" s="116" t="s">
        <v>298</v>
      </c>
      <c r="C46" s="71">
        <v>7</v>
      </c>
      <c r="D46" s="71">
        <f>ROUND($C$46*N11,0)</f>
        <v>0</v>
      </c>
      <c r="E46" s="71">
        <f t="shared" ref="E46:H46" si="22">ROUND($C$46*O11,0)</f>
        <v>2</v>
      </c>
      <c r="F46" s="71">
        <f t="shared" si="22"/>
        <v>2</v>
      </c>
      <c r="G46" s="71">
        <f t="shared" si="22"/>
        <v>2</v>
      </c>
      <c r="H46" s="71">
        <f t="shared" si="22"/>
        <v>1</v>
      </c>
      <c r="I46" s="72">
        <f t="shared" si="0"/>
        <v>7</v>
      </c>
    </row>
    <row r="47" spans="1:25" ht="15" thickBot="1" x14ac:dyDescent="0.45">
      <c r="A47" s="49" t="s">
        <v>299</v>
      </c>
      <c r="B47" s="116" t="s">
        <v>300</v>
      </c>
      <c r="C47" s="71">
        <v>3</v>
      </c>
      <c r="D47" s="71">
        <f>ROUND($C$47*N11,0)</f>
        <v>0</v>
      </c>
      <c r="E47" s="71">
        <f t="shared" ref="E47:H47" si="23">ROUND($C$47*O11,0)</f>
        <v>1</v>
      </c>
      <c r="F47" s="71">
        <f t="shared" si="23"/>
        <v>1</v>
      </c>
      <c r="G47" s="71">
        <f t="shared" si="23"/>
        <v>1</v>
      </c>
      <c r="H47" s="71">
        <f t="shared" si="23"/>
        <v>0</v>
      </c>
      <c r="I47" s="72">
        <f t="shared" si="0"/>
        <v>3</v>
      </c>
    </row>
    <row r="48" spans="1:25" ht="15" thickBot="1" x14ac:dyDescent="0.45">
      <c r="A48" s="49" t="s">
        <v>301</v>
      </c>
      <c r="B48" s="116" t="s">
        <v>302</v>
      </c>
      <c r="C48" s="71">
        <v>1</v>
      </c>
      <c r="D48" s="71">
        <f>ROUND($C$48*N11,0)</f>
        <v>0</v>
      </c>
      <c r="E48" s="71"/>
      <c r="F48" s="71">
        <v>1</v>
      </c>
      <c r="G48" s="71"/>
      <c r="H48" s="71"/>
      <c r="I48" s="72">
        <f t="shared" si="0"/>
        <v>1</v>
      </c>
    </row>
    <row r="49" spans="1:9" ht="15" thickBot="1" x14ac:dyDescent="0.45">
      <c r="A49" s="49" t="s">
        <v>303</v>
      </c>
      <c r="B49" s="116" t="s">
        <v>304</v>
      </c>
      <c r="C49" s="71">
        <v>1</v>
      </c>
      <c r="D49" s="71">
        <f>ROUND($C$49*N11,0)</f>
        <v>0</v>
      </c>
      <c r="E49" s="71"/>
      <c r="F49" s="71"/>
      <c r="G49" s="71">
        <v>1</v>
      </c>
      <c r="H49" s="71"/>
      <c r="I49" s="72">
        <f t="shared" si="0"/>
        <v>1</v>
      </c>
    </row>
    <row r="50" spans="1:9" ht="15" thickBot="1" x14ac:dyDescent="0.45">
      <c r="A50" s="49" t="s">
        <v>305</v>
      </c>
      <c r="B50" s="116" t="s">
        <v>306</v>
      </c>
      <c r="C50" s="71">
        <v>15407</v>
      </c>
      <c r="D50" s="71">
        <f>ROUND($C$50*N11,0)</f>
        <v>964</v>
      </c>
      <c r="E50" s="71">
        <f t="shared" ref="E50:H50" si="24">ROUND($C$50*O11,0)</f>
        <v>3509</v>
      </c>
      <c r="F50" s="71">
        <f t="shared" si="24"/>
        <v>4742</v>
      </c>
      <c r="G50" s="71">
        <f t="shared" si="24"/>
        <v>4145</v>
      </c>
      <c r="H50" s="71">
        <f t="shared" si="24"/>
        <v>2047</v>
      </c>
      <c r="I50" s="72">
        <f t="shared" si="0"/>
        <v>15407</v>
      </c>
    </row>
    <row r="51" spans="1:9" ht="15" thickBot="1" x14ac:dyDescent="0.45">
      <c r="A51" s="49" t="s">
        <v>307</v>
      </c>
      <c r="B51" s="116" t="s">
        <v>308</v>
      </c>
      <c r="C51" s="71">
        <v>1101</v>
      </c>
      <c r="D51" s="71">
        <f>ROUND($C$51*N11,0)</f>
        <v>69</v>
      </c>
      <c r="E51" s="71">
        <f t="shared" ref="E51:H51" si="25">ROUND($C$51*O11,0)</f>
        <v>251</v>
      </c>
      <c r="F51" s="71">
        <f t="shared" si="25"/>
        <v>339</v>
      </c>
      <c r="G51" s="71">
        <f t="shared" si="25"/>
        <v>296</v>
      </c>
      <c r="H51" s="71">
        <f t="shared" si="25"/>
        <v>146</v>
      </c>
      <c r="I51" s="72">
        <f t="shared" si="0"/>
        <v>1101</v>
      </c>
    </row>
    <row r="52" spans="1:9" ht="15" thickBot="1" x14ac:dyDescent="0.45">
      <c r="A52" s="49" t="s">
        <v>309</v>
      </c>
      <c r="B52" s="116" t="s">
        <v>310</v>
      </c>
      <c r="C52" s="71">
        <v>1101</v>
      </c>
      <c r="D52" s="71">
        <f>ROUND($C$52*N11,0)</f>
        <v>69</v>
      </c>
      <c r="E52" s="71">
        <f t="shared" ref="E52:H52" si="26">ROUND($C$52*O11,0)</f>
        <v>251</v>
      </c>
      <c r="F52" s="71">
        <f t="shared" si="26"/>
        <v>339</v>
      </c>
      <c r="G52" s="71">
        <f t="shared" si="26"/>
        <v>296</v>
      </c>
      <c r="H52" s="71">
        <f t="shared" si="26"/>
        <v>146</v>
      </c>
      <c r="I52" s="72">
        <f t="shared" si="0"/>
        <v>1101</v>
      </c>
    </row>
    <row r="53" spans="1:9" ht="15" thickBot="1" x14ac:dyDescent="0.45">
      <c r="A53" s="49" t="s">
        <v>311</v>
      </c>
      <c r="B53" s="116" t="s">
        <v>312</v>
      </c>
      <c r="C53" s="71">
        <v>1101</v>
      </c>
      <c r="D53" s="71">
        <f>ROUND($C$53*N11,0)</f>
        <v>69</v>
      </c>
      <c r="E53" s="71">
        <f t="shared" ref="E53:H53" si="27">ROUND($C$53*O11,0)</f>
        <v>251</v>
      </c>
      <c r="F53" s="71">
        <f t="shared" si="27"/>
        <v>339</v>
      </c>
      <c r="G53" s="71">
        <f t="shared" si="27"/>
        <v>296</v>
      </c>
      <c r="H53" s="71">
        <f t="shared" si="27"/>
        <v>146</v>
      </c>
      <c r="I53" s="72">
        <f t="shared" si="0"/>
        <v>1101</v>
      </c>
    </row>
    <row r="54" spans="1:9" ht="15" thickBot="1" x14ac:dyDescent="0.45">
      <c r="A54" s="49" t="s">
        <v>313</v>
      </c>
      <c r="B54" s="116" t="s">
        <v>314</v>
      </c>
      <c r="C54" s="71">
        <v>1101</v>
      </c>
      <c r="D54" s="71">
        <f>ROUND($C$54*N11,0)</f>
        <v>69</v>
      </c>
      <c r="E54" s="71">
        <f t="shared" ref="E54:H54" si="28">ROUND($C$54*O11,0)</f>
        <v>251</v>
      </c>
      <c r="F54" s="71">
        <f t="shared" si="28"/>
        <v>339</v>
      </c>
      <c r="G54" s="71">
        <f t="shared" si="28"/>
        <v>296</v>
      </c>
      <c r="H54" s="71">
        <f t="shared" si="28"/>
        <v>146</v>
      </c>
      <c r="I54" s="72">
        <f t="shared" si="0"/>
        <v>1101</v>
      </c>
    </row>
    <row r="55" spans="1:9" ht="15" thickBot="1" x14ac:dyDescent="0.45">
      <c r="A55" s="49" t="s">
        <v>315</v>
      </c>
      <c r="B55" s="116" t="s">
        <v>316</v>
      </c>
      <c r="C55" s="71">
        <v>8</v>
      </c>
      <c r="D55" s="71">
        <f>ROUND($C$55*N11,0)</f>
        <v>1</v>
      </c>
      <c r="E55" s="71">
        <f t="shared" ref="E55:H55" si="29">ROUND($C$55*O11,0)</f>
        <v>2</v>
      </c>
      <c r="F55" s="71">
        <f t="shared" si="29"/>
        <v>2</v>
      </c>
      <c r="G55" s="71">
        <f t="shared" si="29"/>
        <v>2</v>
      </c>
      <c r="H55" s="71">
        <f t="shared" si="29"/>
        <v>1</v>
      </c>
      <c r="I55" s="72">
        <f t="shared" si="0"/>
        <v>8</v>
      </c>
    </row>
    <row r="56" spans="1:9" ht="15" thickBot="1" x14ac:dyDescent="0.45">
      <c r="A56" s="49" t="s">
        <v>317</v>
      </c>
      <c r="B56" s="116" t="s">
        <v>318</v>
      </c>
      <c r="C56" s="71">
        <v>12</v>
      </c>
      <c r="D56" s="71">
        <f>ROUND($C$56*N11,0)</f>
        <v>1</v>
      </c>
      <c r="E56" s="71">
        <f t="shared" ref="E56:H56" si="30">ROUND($C$56*O11,0)</f>
        <v>3</v>
      </c>
      <c r="F56" s="71">
        <f t="shared" si="30"/>
        <v>4</v>
      </c>
      <c r="G56" s="71">
        <f t="shared" si="30"/>
        <v>3</v>
      </c>
      <c r="H56" s="71">
        <f t="shared" si="30"/>
        <v>2</v>
      </c>
      <c r="I56" s="72">
        <f t="shared" si="0"/>
        <v>13</v>
      </c>
    </row>
    <row r="57" spans="1:9" ht="15" thickBot="1" x14ac:dyDescent="0.45">
      <c r="A57" s="49" t="s">
        <v>319</v>
      </c>
      <c r="B57" s="116" t="s">
        <v>320</v>
      </c>
      <c r="C57" s="71">
        <v>1101</v>
      </c>
      <c r="D57" s="71">
        <f>ROUND($C$57*N11,0)</f>
        <v>69</v>
      </c>
      <c r="E57" s="71">
        <f t="shared" ref="E57:H57" si="31">ROUND($C$57*O11,0)</f>
        <v>251</v>
      </c>
      <c r="F57" s="71">
        <f t="shared" si="31"/>
        <v>339</v>
      </c>
      <c r="G57" s="71">
        <f t="shared" si="31"/>
        <v>296</v>
      </c>
      <c r="H57" s="71">
        <f t="shared" si="31"/>
        <v>146</v>
      </c>
      <c r="I57" s="72">
        <f t="shared" si="0"/>
        <v>1101</v>
      </c>
    </row>
    <row r="58" spans="1:9" ht="15" thickBot="1" x14ac:dyDescent="0.45">
      <c r="A58" s="49" t="s">
        <v>321</v>
      </c>
      <c r="B58" s="116" t="s">
        <v>322</v>
      </c>
      <c r="C58" s="71">
        <v>11</v>
      </c>
      <c r="D58" s="71">
        <f>ROUND($C$58*N11,0)</f>
        <v>1</v>
      </c>
      <c r="E58" s="71">
        <f t="shared" ref="E58:H58" si="32">ROUND($C$58*O11,0)</f>
        <v>3</v>
      </c>
      <c r="F58" s="71">
        <f t="shared" si="32"/>
        <v>3</v>
      </c>
      <c r="G58" s="71">
        <f t="shared" si="32"/>
        <v>3</v>
      </c>
      <c r="H58" s="71">
        <f t="shared" si="32"/>
        <v>1</v>
      </c>
      <c r="I58" s="72">
        <f t="shared" si="0"/>
        <v>11</v>
      </c>
    </row>
    <row r="59" spans="1:9" ht="15" thickBot="1" x14ac:dyDescent="0.45">
      <c r="A59" s="49" t="s">
        <v>323</v>
      </c>
      <c r="B59" s="116" t="s">
        <v>324</v>
      </c>
      <c r="C59" s="71">
        <v>22</v>
      </c>
      <c r="D59" s="71">
        <f>ROUND($C$59*N11,0)</f>
        <v>1</v>
      </c>
      <c r="E59" s="71">
        <f t="shared" ref="E59:H59" si="33">ROUND($C$59*O11,0)</f>
        <v>5</v>
      </c>
      <c r="F59" s="71">
        <f t="shared" si="33"/>
        <v>7</v>
      </c>
      <c r="G59" s="71">
        <f t="shared" si="33"/>
        <v>6</v>
      </c>
      <c r="H59" s="71">
        <f t="shared" si="33"/>
        <v>3</v>
      </c>
      <c r="I59" s="72">
        <f t="shared" si="0"/>
        <v>22</v>
      </c>
    </row>
    <row r="60" spans="1:9" ht="15" thickBot="1" x14ac:dyDescent="0.45">
      <c r="A60" s="49" t="s">
        <v>325</v>
      </c>
      <c r="B60" s="129" t="s">
        <v>326</v>
      </c>
      <c r="C60" s="71">
        <v>1101</v>
      </c>
      <c r="D60" s="71">
        <f>ROUND($C$60*N11,0)</f>
        <v>69</v>
      </c>
      <c r="E60" s="71">
        <f t="shared" ref="E60:H60" si="34">ROUND($C$60*O11,0)</f>
        <v>251</v>
      </c>
      <c r="F60" s="71">
        <f t="shared" si="34"/>
        <v>339</v>
      </c>
      <c r="G60" s="71">
        <f t="shared" si="34"/>
        <v>296</v>
      </c>
      <c r="H60" s="71">
        <f t="shared" si="34"/>
        <v>146</v>
      </c>
      <c r="I60" s="72">
        <f t="shared" si="0"/>
        <v>1101</v>
      </c>
    </row>
    <row r="61" spans="1:9" ht="15" thickBot="1" x14ac:dyDescent="0.45">
      <c r="A61" s="127"/>
      <c r="B61" s="130" t="s">
        <v>327</v>
      </c>
      <c r="C61" s="128">
        <f>SUM(C6:C9)*0.5</f>
        <v>110045</v>
      </c>
      <c r="D61" s="71">
        <f>ROUND($C$61*N11,0)</f>
        <v>6887</v>
      </c>
      <c r="E61" s="71">
        <f t="shared" ref="E61:H61" si="35">ROUND($C$61*O11,0)</f>
        <v>25062</v>
      </c>
      <c r="F61" s="71">
        <f t="shared" si="35"/>
        <v>33870</v>
      </c>
      <c r="G61" s="71">
        <f t="shared" si="35"/>
        <v>29608</v>
      </c>
      <c r="H61" s="71">
        <f t="shared" si="35"/>
        <v>14618</v>
      </c>
      <c r="I61" s="72">
        <f t="shared" si="0"/>
        <v>110045</v>
      </c>
    </row>
    <row r="62" spans="1:9" ht="15" thickBot="1" x14ac:dyDescent="0.45">
      <c r="A62" s="49"/>
      <c r="B62" s="130" t="s">
        <v>328</v>
      </c>
      <c r="C62" s="71">
        <f>SUM(C6:C16)</f>
        <v>223575</v>
      </c>
      <c r="D62" s="71">
        <f>ROUND($C$62*N11,0)</f>
        <v>13992</v>
      </c>
      <c r="E62" s="71">
        <f t="shared" ref="E62:H62" si="36">ROUND($C$62*O11,0)</f>
        <v>50917</v>
      </c>
      <c r="F62" s="71">
        <f t="shared" si="36"/>
        <v>68812</v>
      </c>
      <c r="G62" s="71">
        <f t="shared" si="36"/>
        <v>60154</v>
      </c>
      <c r="H62" s="71">
        <f t="shared" si="36"/>
        <v>29700</v>
      </c>
      <c r="I62" s="72">
        <f t="shared" si="0"/>
        <v>223575</v>
      </c>
    </row>
    <row r="63" spans="1:9" ht="15" thickBot="1" x14ac:dyDescent="0.45">
      <c r="A63" s="49"/>
      <c r="B63" s="130" t="s">
        <v>329</v>
      </c>
      <c r="C63" s="71">
        <v>11181.25</v>
      </c>
      <c r="D63" s="71">
        <f>ROUND($C$63*N11,0)</f>
        <v>700</v>
      </c>
      <c r="E63" s="71">
        <f t="shared" ref="E63:H63" si="37">ROUND($C$63*O11,0)</f>
        <v>2546</v>
      </c>
      <c r="F63" s="71">
        <f t="shared" si="37"/>
        <v>3441</v>
      </c>
      <c r="G63" s="71">
        <f t="shared" si="37"/>
        <v>3008</v>
      </c>
      <c r="H63" s="71">
        <f t="shared" si="37"/>
        <v>1485</v>
      </c>
      <c r="I63" s="72">
        <f t="shared" si="0"/>
        <v>11180</v>
      </c>
    </row>
    <row r="64" spans="1:9" ht="15" thickBot="1" x14ac:dyDescent="0.45">
      <c r="A64" s="49"/>
      <c r="B64" s="130" t="s">
        <v>330</v>
      </c>
      <c r="C64" s="71">
        <f>SUM(C6:C9)</f>
        <v>220090</v>
      </c>
      <c r="D64" s="71">
        <f t="shared" ref="D64:H64" si="38">SUM(D6:D9)</f>
        <v>13776</v>
      </c>
      <c r="E64" s="71">
        <f t="shared" si="38"/>
        <v>50124</v>
      </c>
      <c r="F64" s="71">
        <f t="shared" si="38"/>
        <v>67737</v>
      </c>
      <c r="G64" s="71">
        <f t="shared" si="38"/>
        <v>59217</v>
      </c>
      <c r="H64" s="71">
        <f t="shared" si="38"/>
        <v>29238</v>
      </c>
      <c r="I64" s="72">
        <f t="shared" si="0"/>
        <v>220092</v>
      </c>
    </row>
    <row r="65" spans="1:9" ht="15" thickBot="1" x14ac:dyDescent="0.45">
      <c r="A65" s="49"/>
      <c r="B65" s="130" t="s">
        <v>331</v>
      </c>
      <c r="C65" s="71">
        <f>SUM(C10:C11)</f>
        <v>3220</v>
      </c>
      <c r="D65" s="71">
        <f t="shared" ref="D65:H65" si="39">SUM(D10:D11)</f>
        <v>202</v>
      </c>
      <c r="E65" s="71">
        <f t="shared" si="39"/>
        <v>733</v>
      </c>
      <c r="F65" s="71">
        <f t="shared" si="39"/>
        <v>990</v>
      </c>
      <c r="G65" s="71">
        <f t="shared" si="39"/>
        <v>866</v>
      </c>
      <c r="H65" s="71">
        <f t="shared" si="39"/>
        <v>429</v>
      </c>
      <c r="I65" s="72">
        <f t="shared" si="0"/>
        <v>3220</v>
      </c>
    </row>
    <row r="66" spans="1:9" ht="15" thickBot="1" x14ac:dyDescent="0.45">
      <c r="A66" s="49"/>
      <c r="B66" s="130" t="s">
        <v>332</v>
      </c>
      <c r="C66" s="71">
        <f>SUM(C12:C16)</f>
        <v>265</v>
      </c>
      <c r="D66" s="71">
        <f t="shared" ref="D66:H66" si="40">SUM(D12:D16)</f>
        <v>17</v>
      </c>
      <c r="E66" s="71">
        <f t="shared" si="40"/>
        <v>60</v>
      </c>
      <c r="F66" s="71">
        <f t="shared" si="40"/>
        <v>81</v>
      </c>
      <c r="G66" s="71">
        <f t="shared" si="40"/>
        <v>72</v>
      </c>
      <c r="H66" s="71">
        <f t="shared" si="40"/>
        <v>38</v>
      </c>
      <c r="I66" s="72">
        <f t="shared" si="0"/>
        <v>268</v>
      </c>
    </row>
    <row r="67" spans="1:9" ht="15" thickBot="1" x14ac:dyDescent="0.45">
      <c r="A67" s="229" t="s">
        <v>333</v>
      </c>
      <c r="B67" s="229"/>
      <c r="C67" s="34"/>
      <c r="D67" s="74">
        <f>+SUM(D6:D16)</f>
        <v>13995</v>
      </c>
      <c r="E67" s="74">
        <f t="shared" ref="E67:I67" si="41">+SUM(E6:E16)</f>
        <v>50917</v>
      </c>
      <c r="F67" s="74">
        <f t="shared" si="41"/>
        <v>68808</v>
      </c>
      <c r="G67" s="74">
        <f t="shared" si="41"/>
        <v>60155</v>
      </c>
      <c r="H67" s="74">
        <f t="shared" si="41"/>
        <v>29705</v>
      </c>
      <c r="I67" s="74">
        <f t="shared" si="41"/>
        <v>223580</v>
      </c>
    </row>
    <row r="69" spans="1:9" x14ac:dyDescent="0.4">
      <c r="C69" s="1"/>
    </row>
    <row r="70" spans="1:9" x14ac:dyDescent="0.4">
      <c r="C70" s="1"/>
    </row>
    <row r="71" spans="1:9" x14ac:dyDescent="0.4">
      <c r="C71" s="1"/>
    </row>
    <row r="72" spans="1:9" x14ac:dyDescent="0.4">
      <c r="C72" s="1"/>
    </row>
    <row r="73" spans="1:9" x14ac:dyDescent="0.4">
      <c r="C73" s="1"/>
    </row>
    <row r="74" spans="1:9" x14ac:dyDescent="0.4">
      <c r="C74" s="1"/>
    </row>
    <row r="75" spans="1:9" x14ac:dyDescent="0.4">
      <c r="C75" s="1"/>
    </row>
    <row r="76" spans="1:9" x14ac:dyDescent="0.4">
      <c r="C76" s="1"/>
    </row>
    <row r="77" spans="1:9" x14ac:dyDescent="0.4">
      <c r="C77" s="1"/>
    </row>
    <row r="78" spans="1:9" x14ac:dyDescent="0.4">
      <c r="C78" s="1"/>
    </row>
    <row r="79" spans="1:9" x14ac:dyDescent="0.4">
      <c r="C79" s="1"/>
    </row>
  </sheetData>
  <mergeCells count="10">
    <mergeCell ref="A4:I4"/>
    <mergeCell ref="A67:B67"/>
    <mergeCell ref="O22:P22"/>
    <mergeCell ref="N2:O2"/>
    <mergeCell ref="A1:B1"/>
    <mergeCell ref="A2:B2"/>
    <mergeCell ref="A3:B3"/>
    <mergeCell ref="C1:I1"/>
    <mergeCell ref="C2:I2"/>
    <mergeCell ref="C3:I3"/>
  </mergeCells>
  <phoneticPr fontId="21" type="noConversion"/>
  <pageMargins left="0.70866141732283472" right="0.70866141732283472" top="0.74803149606299213" bottom="0.74803149606299213" header="0.31496062992125984" footer="0.31496062992125984"/>
  <pageSetup orientation="landscape" horizontalDpi="1200" verticalDpi="1200" r:id="rId1"/>
  <headerFooter>
    <oddHeader>&amp;CCity of Winnipeg
497-2025-Form_B-Prices Water Meter Renewal and AMS Project</oddHeader>
    <oddFooter>&amp;LCity of Winnipeg, MB</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1BF2C-4868-4404-8B6A-EAD8E9758F3A}">
  <sheetPr>
    <tabColor theme="9" tint="0.79998168889431442"/>
    <pageSetUpPr fitToPage="1"/>
  </sheetPr>
  <dimension ref="A1:K52"/>
  <sheetViews>
    <sheetView workbookViewId="0">
      <selection activeCell="A4" sqref="A4:J4"/>
    </sheetView>
  </sheetViews>
  <sheetFormatPr defaultColWidth="9.3046875" defaultRowHeight="14.6" x14ac:dyDescent="0.4"/>
  <cols>
    <col min="1" max="1" width="22.3046875" style="1" customWidth="1"/>
    <col min="2" max="2" width="16.53515625" style="1" customWidth="1"/>
    <col min="3" max="3" width="52.69140625" style="1" customWidth="1"/>
    <col min="4" max="5" width="22.3046875" style="1" customWidth="1"/>
    <col min="6" max="6" width="22.3046875" style="1" hidden="1" customWidth="1"/>
    <col min="7" max="10" width="22.3046875" style="1" customWidth="1"/>
    <col min="11" max="16384" width="9.3046875" style="1"/>
  </cols>
  <sheetData>
    <row r="1" spans="1:11" ht="21.65" customHeight="1" thickBot="1" x14ac:dyDescent="0.45">
      <c r="A1" s="184" t="s">
        <v>19</v>
      </c>
      <c r="B1" s="185"/>
      <c r="C1" s="185"/>
      <c r="D1" s="185"/>
      <c r="E1" s="236" t="str">
        <f>+'B Price Form Summary'!E1</f>
        <v>City of Winnipeg</v>
      </c>
      <c r="F1" s="237"/>
      <c r="G1" s="237"/>
      <c r="H1" s="237"/>
      <c r="I1" s="237"/>
      <c r="J1" s="238"/>
      <c r="K1" s="98"/>
    </row>
    <row r="2" spans="1:11" ht="21" thickBot="1" x14ac:dyDescent="0.45">
      <c r="A2" s="184" t="s">
        <v>21</v>
      </c>
      <c r="B2" s="185"/>
      <c r="C2" s="185"/>
      <c r="D2" s="185"/>
      <c r="E2" s="239" t="str">
        <f>+'B Price Form Summary'!E2</f>
        <v>Vendor A</v>
      </c>
      <c r="F2" s="240"/>
      <c r="G2" s="240"/>
      <c r="H2" s="240"/>
      <c r="I2" s="240"/>
      <c r="J2" s="241"/>
      <c r="K2" s="35"/>
    </row>
    <row r="3" spans="1:11" ht="21.65" customHeight="1" thickBot="1" x14ac:dyDescent="0.45">
      <c r="A3" s="184" t="s">
        <v>23</v>
      </c>
      <c r="B3" s="185"/>
      <c r="C3" s="185"/>
      <c r="D3" s="185"/>
      <c r="E3" s="236" t="str">
        <f>+'B Price Form Summary'!E3</f>
        <v>795-2025_RFP - Water Meter Renewal and AMS Project</v>
      </c>
      <c r="F3" s="237"/>
      <c r="G3" s="237"/>
      <c r="H3" s="237"/>
      <c r="I3" s="237"/>
      <c r="J3" s="238"/>
      <c r="K3" s="35"/>
    </row>
    <row r="4" spans="1:11" ht="21" thickBot="1" x14ac:dyDescent="0.45">
      <c r="A4" s="243" t="s">
        <v>34</v>
      </c>
      <c r="B4" s="244"/>
      <c r="C4" s="244"/>
      <c r="D4" s="244"/>
      <c r="E4" s="244"/>
      <c r="F4" s="244"/>
      <c r="G4" s="244"/>
      <c r="H4" s="244"/>
      <c r="I4" s="244"/>
      <c r="J4" s="245"/>
    </row>
    <row r="5" spans="1:11" ht="32.15" customHeight="1" thickBot="1" x14ac:dyDescent="0.45">
      <c r="A5" s="218" t="s">
        <v>334</v>
      </c>
      <c r="B5" s="219"/>
      <c r="C5" s="219"/>
      <c r="D5" s="219"/>
      <c r="E5" s="219"/>
      <c r="F5" s="219"/>
      <c r="G5" s="219"/>
      <c r="H5" s="219"/>
      <c r="I5" s="219"/>
      <c r="J5" s="220"/>
    </row>
    <row r="6" spans="1:11" ht="32.15" thickBot="1" x14ac:dyDescent="0.45">
      <c r="A6" s="8" t="s">
        <v>51</v>
      </c>
      <c r="B6" s="8" t="s">
        <v>52</v>
      </c>
      <c r="C6" s="9" t="s">
        <v>53</v>
      </c>
      <c r="D6" s="9" t="s">
        <v>335</v>
      </c>
      <c r="E6" s="9" t="s">
        <v>55</v>
      </c>
      <c r="F6" s="9" t="s">
        <v>336</v>
      </c>
      <c r="G6" s="9" t="s">
        <v>57</v>
      </c>
      <c r="H6" s="99" t="s">
        <v>337</v>
      </c>
      <c r="I6" s="99" t="s">
        <v>338</v>
      </c>
      <c r="J6" s="99" t="s">
        <v>29</v>
      </c>
    </row>
    <row r="7" spans="1:11" ht="15.9" x14ac:dyDescent="0.4">
      <c r="A7" s="15" t="s">
        <v>339</v>
      </c>
      <c r="B7" s="100"/>
      <c r="C7" s="101" t="s">
        <v>340</v>
      </c>
      <c r="D7" s="102"/>
      <c r="E7" s="102" t="s">
        <v>79</v>
      </c>
      <c r="F7" s="102"/>
      <c r="G7" s="138" t="s">
        <v>66</v>
      </c>
      <c r="H7" s="102"/>
      <c r="I7" s="103"/>
      <c r="J7" s="104">
        <f>H7*I7</f>
        <v>0</v>
      </c>
    </row>
    <row r="8" spans="1:11" ht="15.9" x14ac:dyDescent="0.4">
      <c r="A8" s="15" t="s">
        <v>341</v>
      </c>
      <c r="B8" s="100"/>
      <c r="C8" s="101" t="s">
        <v>340</v>
      </c>
      <c r="D8" s="102"/>
      <c r="E8" s="102" t="s">
        <v>79</v>
      </c>
      <c r="F8" s="102"/>
      <c r="G8" s="138" t="s">
        <v>66</v>
      </c>
      <c r="H8" s="102"/>
      <c r="I8" s="103"/>
      <c r="J8" s="104">
        <f t="shared" ref="J8:J13" si="0">H8*I8</f>
        <v>0</v>
      </c>
    </row>
    <row r="9" spans="1:11" ht="15.9" x14ac:dyDescent="0.4">
      <c r="A9" s="15" t="s">
        <v>342</v>
      </c>
      <c r="B9" s="100"/>
      <c r="C9" s="101" t="s">
        <v>340</v>
      </c>
      <c r="D9" s="102"/>
      <c r="E9" s="102" t="s">
        <v>79</v>
      </c>
      <c r="F9" s="102"/>
      <c r="G9" s="138" t="s">
        <v>66</v>
      </c>
      <c r="H9" s="102"/>
      <c r="I9" s="103"/>
      <c r="J9" s="104">
        <f t="shared" si="0"/>
        <v>0</v>
      </c>
    </row>
    <row r="10" spans="1:11" ht="15.9" x14ac:dyDescent="0.4">
      <c r="A10" s="15" t="s">
        <v>343</v>
      </c>
      <c r="B10" s="100"/>
      <c r="C10" s="101" t="s">
        <v>340</v>
      </c>
      <c r="D10" s="102"/>
      <c r="E10" s="102" t="s">
        <v>79</v>
      </c>
      <c r="F10" s="102"/>
      <c r="G10" s="138" t="s">
        <v>66</v>
      </c>
      <c r="H10" s="102"/>
      <c r="I10" s="103"/>
      <c r="J10" s="104">
        <f t="shared" si="0"/>
        <v>0</v>
      </c>
    </row>
    <row r="11" spans="1:11" ht="15.9" x14ac:dyDescent="0.4">
      <c r="A11" s="15" t="s">
        <v>344</v>
      </c>
      <c r="B11" s="100"/>
      <c r="C11" s="101" t="s">
        <v>340</v>
      </c>
      <c r="D11" s="102"/>
      <c r="E11" s="102" t="s">
        <v>79</v>
      </c>
      <c r="F11" s="102"/>
      <c r="G11" s="138" t="s">
        <v>66</v>
      </c>
      <c r="H11" s="102"/>
      <c r="I11" s="103"/>
      <c r="J11" s="104">
        <f t="shared" si="0"/>
        <v>0</v>
      </c>
    </row>
    <row r="12" spans="1:11" ht="15.9" x14ac:dyDescent="0.4">
      <c r="A12" s="15" t="s">
        <v>345</v>
      </c>
      <c r="B12" s="100"/>
      <c r="C12" s="101" t="s">
        <v>340</v>
      </c>
      <c r="D12" s="102"/>
      <c r="E12" s="102" t="s">
        <v>79</v>
      </c>
      <c r="F12" s="102"/>
      <c r="G12" s="138" t="s">
        <v>66</v>
      </c>
      <c r="H12" s="102"/>
      <c r="I12" s="103"/>
      <c r="J12" s="104">
        <f t="shared" si="0"/>
        <v>0</v>
      </c>
    </row>
    <row r="13" spans="1:11" ht="15.9" x14ac:dyDescent="0.4">
      <c r="A13" s="15" t="s">
        <v>346</v>
      </c>
      <c r="B13" s="100"/>
      <c r="C13" s="101" t="s">
        <v>340</v>
      </c>
      <c r="D13" s="102"/>
      <c r="E13" s="102" t="s">
        <v>79</v>
      </c>
      <c r="F13" s="102"/>
      <c r="G13" s="138" t="s">
        <v>66</v>
      </c>
      <c r="H13" s="102"/>
      <c r="I13" s="103"/>
      <c r="J13" s="104">
        <f t="shared" si="0"/>
        <v>0</v>
      </c>
    </row>
    <row r="14" spans="1:11" ht="27.75" customHeight="1" thickBot="1" x14ac:dyDescent="0.6">
      <c r="A14" s="210" t="str">
        <f>+"Total - "&amp;A4&amp;"(CDN$)"</f>
        <v>Total - B2 - Optional Products, Services and Software(CDN$)</v>
      </c>
      <c r="B14" s="211"/>
      <c r="C14" s="211"/>
      <c r="D14" s="211"/>
      <c r="E14" s="211"/>
      <c r="F14" s="211"/>
      <c r="G14" s="211"/>
      <c r="H14" s="211"/>
      <c r="I14" s="212"/>
      <c r="J14" s="7">
        <f>+SUM(J7:J13)</f>
        <v>0</v>
      </c>
      <c r="K14" s="105"/>
    </row>
    <row r="15" spans="1:11" ht="21.75" customHeight="1" thickBot="1" x14ac:dyDescent="0.65">
      <c r="J15" s="33" t="str">
        <f>+"Transfer the total for "&amp; $A$4&amp;" to B Price Form Summary"</f>
        <v>Transfer the total for B2 - Optional Products, Services and Software to B Price Form Summary</v>
      </c>
    </row>
    <row r="16" spans="1:11" ht="21.75" customHeight="1" thickBot="1" x14ac:dyDescent="0.45">
      <c r="A16" s="207" t="s">
        <v>188</v>
      </c>
      <c r="B16" s="208"/>
      <c r="C16" s="208"/>
      <c r="D16" s="208"/>
      <c r="E16" s="209"/>
      <c r="F16" s="92"/>
      <c r="G16" s="106"/>
      <c r="H16" s="107"/>
      <c r="I16" s="108"/>
      <c r="J16" s="109"/>
    </row>
    <row r="17" spans="1:8" ht="45" customHeight="1" thickBot="1" x14ac:dyDescent="0.45">
      <c r="A17" s="110" t="s">
        <v>347</v>
      </c>
      <c r="B17" s="246"/>
      <c r="C17" s="247"/>
      <c r="D17" s="247"/>
      <c r="E17" s="248"/>
      <c r="H17" s="26"/>
    </row>
    <row r="18" spans="1:8" ht="45" customHeight="1" thickBot="1" x14ac:dyDescent="0.45">
      <c r="A18" s="110" t="s">
        <v>348</v>
      </c>
      <c r="B18" s="242"/>
      <c r="C18" s="193"/>
      <c r="D18" s="193"/>
      <c r="E18" s="194"/>
      <c r="H18" s="26"/>
    </row>
    <row r="19" spans="1:8" ht="45" customHeight="1" thickBot="1" x14ac:dyDescent="0.45">
      <c r="A19" s="110" t="s">
        <v>349</v>
      </c>
      <c r="B19" s="242"/>
      <c r="C19" s="193"/>
      <c r="D19" s="193"/>
      <c r="E19" s="194"/>
      <c r="H19" s="26"/>
    </row>
    <row r="20" spans="1:8" ht="45" customHeight="1" thickBot="1" x14ac:dyDescent="0.45">
      <c r="A20" s="110" t="s">
        <v>350</v>
      </c>
      <c r="B20" s="242"/>
      <c r="C20" s="193"/>
      <c r="D20" s="193"/>
      <c r="E20" s="194"/>
      <c r="H20" s="26"/>
    </row>
    <row r="21" spans="1:8" ht="45" customHeight="1" thickBot="1" x14ac:dyDescent="0.45">
      <c r="A21" s="110" t="s">
        <v>351</v>
      </c>
      <c r="B21" s="242"/>
      <c r="C21" s="193"/>
      <c r="D21" s="193"/>
      <c r="E21" s="194"/>
      <c r="H21" s="26"/>
    </row>
    <row r="22" spans="1:8" ht="45" customHeight="1" thickBot="1" x14ac:dyDescent="0.45">
      <c r="A22" s="110" t="s">
        <v>352</v>
      </c>
      <c r="B22" s="242"/>
      <c r="C22" s="193"/>
      <c r="D22" s="193"/>
      <c r="E22" s="194"/>
      <c r="H22" s="26"/>
    </row>
    <row r="52" ht="14.9" customHeight="1" x14ac:dyDescent="0.4"/>
  </sheetData>
  <sheetProtection formatCells="0"/>
  <mergeCells count="16">
    <mergeCell ref="B19:E19"/>
    <mergeCell ref="B20:E20"/>
    <mergeCell ref="B21:E21"/>
    <mergeCell ref="B22:E22"/>
    <mergeCell ref="A4:J4"/>
    <mergeCell ref="A5:J5"/>
    <mergeCell ref="A14:I14"/>
    <mergeCell ref="A16:E16"/>
    <mergeCell ref="B17:E17"/>
    <mergeCell ref="B18:E18"/>
    <mergeCell ref="A1:D1"/>
    <mergeCell ref="E1:J1"/>
    <mergeCell ref="A2:D2"/>
    <mergeCell ref="E2:J2"/>
    <mergeCell ref="A3:D3"/>
    <mergeCell ref="E3:J3"/>
  </mergeCells>
  <phoneticPr fontId="21" type="noConversion"/>
  <dataValidations count="1">
    <dataValidation type="decimal" operator="greaterThanOrEqual" allowBlank="1" showInputMessage="1" showErrorMessage="1" sqref="I7:I13" xr:uid="{8956EDBC-EE3E-45BE-970D-51C1C1F386EC}">
      <formula1>0</formula1>
    </dataValidation>
  </dataValidations>
  <pageMargins left="0.23622047244094491" right="0.23622047244094491" top="0.74803149606299213" bottom="0.74803149606299213" header="0.31496062992125984" footer="0.31496062992125984"/>
  <pageSetup scale="57" fitToHeight="0" orientation="landscape" r:id="rId1"/>
  <headerFooter>
    <oddHeader xml:space="preserve">&amp;CCity of Winnipeg
497-2025-Form_B-Prices Water Meter Renewal and AMS Project
</oddHeader>
    <oddFooter>&amp;LCity of Winnipeg, MB&amp;C&amp;A | Page &amp;P of &amp;N&amp;RDiameter Services copyright 2025</oddFooter>
  </headerFooter>
  <rowBreaks count="1" manualBreakCount="1">
    <brk id="15" max="16383" man="1"/>
  </rowBreaks>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tabColor rgb="FFFFFF00"/>
  </sheetPr>
  <dimension ref="A1:A6"/>
  <sheetViews>
    <sheetView workbookViewId="0"/>
  </sheetViews>
  <sheetFormatPr defaultRowHeight="14.6" x14ac:dyDescent="0.4"/>
  <cols>
    <col min="1" max="1" width="42.69140625" customWidth="1"/>
  </cols>
  <sheetData>
    <row r="1" spans="1:1" ht="16.3" thickBot="1" x14ac:dyDescent="0.45">
      <c r="A1" s="15" t="s">
        <v>62</v>
      </c>
    </row>
    <row r="2" spans="1:1" ht="15" customHeight="1" x14ac:dyDescent="0.4">
      <c r="A2" s="41" t="s">
        <v>353</v>
      </c>
    </row>
    <row r="3" spans="1:1" x14ac:dyDescent="0.4">
      <c r="A3" s="41" t="s">
        <v>354</v>
      </c>
    </row>
    <row r="4" spans="1:1" ht="15" thickBot="1" x14ac:dyDescent="0.45">
      <c r="A4" s="19" t="s">
        <v>62</v>
      </c>
    </row>
    <row r="5" spans="1:1" x14ac:dyDescent="0.4">
      <c r="A5" s="41" t="s">
        <v>355</v>
      </c>
    </row>
    <row r="6" spans="1:1" x14ac:dyDescent="0.4">
      <c r="A6" s="41" t="s">
        <v>356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B1:B2"/>
  <sheetViews>
    <sheetView workbookViewId="0"/>
  </sheetViews>
  <sheetFormatPr defaultRowHeight="14.6" x14ac:dyDescent="0.4"/>
  <sheetData>
    <row r="1" spans="2:2" x14ac:dyDescent="0.4">
      <c r="B1" t="s">
        <v>66</v>
      </c>
    </row>
    <row r="2" spans="2:2" x14ac:dyDescent="0.4">
      <c r="B2" t="s">
        <v>357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A3"/>
  <sheetViews>
    <sheetView workbookViewId="0"/>
  </sheetViews>
  <sheetFormatPr defaultRowHeight="14.6" x14ac:dyDescent="0.4"/>
  <sheetData>
    <row r="1" spans="1:1" x14ac:dyDescent="0.4">
      <c r="A1" t="s">
        <v>358</v>
      </c>
    </row>
    <row r="2" spans="1:1" x14ac:dyDescent="0.4">
      <c r="A2" t="s">
        <v>66</v>
      </c>
    </row>
    <row r="3" spans="1:1" x14ac:dyDescent="0.4">
      <c r="A3" t="s">
        <v>357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68E055D93D4A4088DAA61C6E1F52FD" ma:contentTypeVersion="12" ma:contentTypeDescription="Create a new document." ma:contentTypeScope="" ma:versionID="bfffaa218ad770f5b3471840c06fd01f">
  <xsd:schema xmlns:xsd="http://www.w3.org/2001/XMLSchema" xmlns:xs="http://www.w3.org/2001/XMLSchema" xmlns:p="http://schemas.microsoft.com/office/2006/metadata/properties" xmlns:ns2="ad7321fd-67af-4df5-a097-d9d1f3c66ab4" targetNamespace="http://schemas.microsoft.com/office/2006/metadata/properties" ma:root="true" ma:fieldsID="af1766dceacd3eaee6a0f4e577ab9698" ns2:_="">
    <xsd:import namespace="ad7321fd-67af-4df5-a097-d9d1f3c66ab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7321fd-67af-4df5-a097-d9d1f3c66a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62702D-180A-4270-B1AC-1D3D43475199}">
  <ds:schemaRefs>
    <ds:schemaRef ds:uri="http://schemas.microsoft.com/sharepoint/v3/contenttype/forms"/>
  </ds:schemaRefs>
</ds:datastoreItem>
</file>

<file path=customXml/itemProps2.xml><?xml version="1.0" encoding="utf-8"?>
<ds:datastoreItem xmlns:ds="http://schemas.openxmlformats.org/officeDocument/2006/customXml" ds:itemID="{62C521C8-1F12-487B-8E6E-BE116B142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7321fd-67af-4df5-a097-d9d1f3c66a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ABC572-DEB2-49BE-9CFE-28B0BF276913}">
  <ds:schemaRefs>
    <ds:schemaRef ds:uri="http://schemas.microsoft.com/office/2006/documentManagement/types"/>
    <ds:schemaRef ds:uri="http://www.w3.org/XML/1998/namespace"/>
    <ds:schemaRef ds:uri="http://schemas.microsoft.com/office/2006/metadata/properties"/>
    <ds:schemaRef ds:uri="http://purl.org/dc/dcmitype/"/>
    <ds:schemaRef ds:uri="http://schemas.openxmlformats.org/package/2006/metadata/core-properties"/>
    <ds:schemaRef ds:uri="http://purl.org/dc/elements/1.1/"/>
    <ds:schemaRef ds:uri="ad7321fd-67af-4df5-a097-d9d1f3c66ab4"/>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Instructions</vt:lpstr>
      <vt:lpstr>B Price Form Summary</vt:lpstr>
      <vt:lpstr>B1 Installation Services</vt:lpstr>
      <vt:lpstr>B1A - Install Qty by Year</vt:lpstr>
      <vt:lpstr>B2 Optional</vt:lpstr>
      <vt:lpstr>Sheet3</vt:lpstr>
      <vt:lpstr>Sheet1</vt:lpstr>
      <vt:lpstr>Lookups</vt:lpstr>
      <vt:lpstr>'B Price Form Summary'!Print_Area</vt:lpstr>
      <vt:lpstr>'B1 Installation Services'!Print_Area</vt:lpstr>
      <vt:lpstr>Instructions!Print_Area</vt:lpstr>
      <vt:lpstr>'B Price Form Summary'!Print_Titles</vt:lpstr>
      <vt:lpstr>'B1 Installation Services'!Print_Titles</vt:lpstr>
      <vt:lpstr>'B2 Optional'!Print_Titles</vt:lpstr>
    </vt:vector>
  </TitlesOfParts>
  <Manager/>
  <Company>Diameter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Brayden</dc:creator>
  <cp:keywords/>
  <dc:description/>
  <cp:lastModifiedBy>Kaylyn Crocker</cp:lastModifiedBy>
  <cp:revision/>
  <dcterms:created xsi:type="dcterms:W3CDTF">2017-08-04T14:18:49Z</dcterms:created>
  <dcterms:modified xsi:type="dcterms:W3CDTF">2025-11-06T17:54:34Z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0x0101006268E055D93D4A4088DAA61C6E1F52FD</vt:lpwstr>
  </property>
  <property fmtid="{D5CDD505-2E9C-101B-9397-08002B2CF9AE}" pid="3" name="MediaServiceImageTags">
    <vt:lpwstr/>
  </property>
</Properties>
</file>